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tabRatio="930" activeTab="0"/>
  </bookViews>
  <sheets>
    <sheet name="1 кв.24 (Свете)" sheetId="1" r:id="rId1"/>
    <sheet name="1 кв.24" sheetId="2" r:id="rId2"/>
    <sheet name="4 кв.23 (Свете)" sheetId="3" r:id="rId3"/>
    <sheet name="4 кв.23" sheetId="4" r:id="rId4"/>
    <sheet name="3 кв.23 (Свете)" sheetId="5" r:id="rId5"/>
    <sheet name="3 кв.23" sheetId="6" r:id="rId6"/>
    <sheet name="2 кв.23 (Жене)" sheetId="7" r:id="rId7"/>
    <sheet name="2 кв.23" sheetId="8" r:id="rId8"/>
    <sheet name="1 кв.23 (Свете)" sheetId="9" r:id="rId9"/>
    <sheet name="1 кв.23" sheetId="10" r:id="rId10"/>
    <sheet name="4 кв.22 Свете" sheetId="11" r:id="rId11"/>
    <sheet name="4 кв.22" sheetId="12" r:id="rId12"/>
    <sheet name="3 кв.22 Свете" sheetId="13" r:id="rId13"/>
    <sheet name="3 кв.22 " sheetId="14" r:id="rId14"/>
    <sheet name="2 кв.22 Свете" sheetId="15" r:id="rId15"/>
    <sheet name="2 кв.22" sheetId="16" r:id="rId16"/>
    <sheet name="1 кв.22 Свете" sheetId="17" r:id="rId17"/>
    <sheet name="1 кв.22" sheetId="18" r:id="rId18"/>
    <sheet name="4 кв.21 Свете" sheetId="19" r:id="rId19"/>
    <sheet name="4 кв.21" sheetId="20" r:id="rId20"/>
    <sheet name="3 кв.21 Свете" sheetId="21" r:id="rId21"/>
    <sheet name="3 кв.21" sheetId="22" r:id="rId22"/>
    <sheet name="2 кв.21 Свете" sheetId="23" r:id="rId23"/>
    <sheet name="2 кв.21" sheetId="24" r:id="rId24"/>
    <sheet name="1 кв.21 Свете" sheetId="25" r:id="rId25"/>
    <sheet name="1 кв.21" sheetId="26" r:id="rId26"/>
    <sheet name="4 кв.20 Свете" sheetId="27" r:id="rId27"/>
    <sheet name="4 кв.20" sheetId="28" r:id="rId28"/>
    <sheet name="3 кв.20 Артуру" sheetId="29" r:id="rId29"/>
    <sheet name="3 кв.20" sheetId="30" r:id="rId30"/>
    <sheet name="2 кв.20 Артуру" sheetId="31" r:id="rId31"/>
    <sheet name="2 кв.20" sheetId="32" r:id="rId32"/>
    <sheet name="1 кв.20 Артуру" sheetId="33" r:id="rId33"/>
    <sheet name="1 кв.20" sheetId="34" r:id="rId34"/>
    <sheet name="4 кв.19" sheetId="35" r:id="rId35"/>
  </sheets>
  <definedNames>
    <definedName name="_xlnm.Print_Area" localSheetId="33">'1 кв.20'!$A$1:$E$30</definedName>
    <definedName name="_xlnm.Print_Area" localSheetId="32">'1 кв.20 Артуру'!$A$1:$E$30</definedName>
    <definedName name="_xlnm.Print_Area" localSheetId="25">'1 кв.21'!$A$1:$E$30</definedName>
    <definedName name="_xlnm.Print_Area" localSheetId="24">'1 кв.21 Свете'!$A$1:$E$30</definedName>
    <definedName name="_xlnm.Print_Area" localSheetId="17">'1 кв.22'!$A$1:$E$30</definedName>
    <definedName name="_xlnm.Print_Area" localSheetId="16">'1 кв.22 Свете'!$A$1:$E$30</definedName>
    <definedName name="_xlnm.Print_Area" localSheetId="9">'1 кв.23'!$A$1:$E$30</definedName>
    <definedName name="_xlnm.Print_Area" localSheetId="8">'1 кв.23 (Свете)'!$A$1:$E$30</definedName>
    <definedName name="_xlnm.Print_Area" localSheetId="1">'1 кв.24'!$A$1:$E$28</definedName>
    <definedName name="_xlnm.Print_Area" localSheetId="0">'1 кв.24 (Свете)'!$A$1:$E$28</definedName>
    <definedName name="_xlnm.Print_Area" localSheetId="31">'2 кв.20'!$A$1:$E$30</definedName>
    <definedName name="_xlnm.Print_Area" localSheetId="30">'2 кв.20 Артуру'!$A$1:$E$30</definedName>
    <definedName name="_xlnm.Print_Area" localSheetId="23">'2 кв.21'!$A$1:$E$30</definedName>
    <definedName name="_xlnm.Print_Area" localSheetId="22">'2 кв.21 Свете'!$A$1:$E$30</definedName>
    <definedName name="_xlnm.Print_Area" localSheetId="15">'2 кв.22'!$A$1:$E$30</definedName>
    <definedName name="_xlnm.Print_Area" localSheetId="14">'2 кв.22 Свете'!$A$1:$E$30</definedName>
    <definedName name="_xlnm.Print_Area" localSheetId="7">'2 кв.23'!$A$1:$E$30</definedName>
    <definedName name="_xlnm.Print_Area" localSheetId="6">'2 кв.23 (Жене)'!$A$1:$E$30</definedName>
    <definedName name="_xlnm.Print_Area" localSheetId="29">'3 кв.20'!$A$1:$E$30</definedName>
    <definedName name="_xlnm.Print_Area" localSheetId="28">'3 кв.20 Артуру'!$A$1:$E$30</definedName>
    <definedName name="_xlnm.Print_Area" localSheetId="21">'3 кв.21'!$A$1:$E$30</definedName>
    <definedName name="_xlnm.Print_Area" localSheetId="20">'3 кв.21 Свете'!$A$1:$E$30</definedName>
    <definedName name="_xlnm.Print_Area" localSheetId="13">'3 кв.22 '!$A$1:$E$30</definedName>
    <definedName name="_xlnm.Print_Area" localSheetId="12">'3 кв.22 Свете'!$A$1:$E$30</definedName>
    <definedName name="_xlnm.Print_Area" localSheetId="5">'3 кв.23'!$A$1:$E$30</definedName>
    <definedName name="_xlnm.Print_Area" localSheetId="4">'3 кв.23 (Свете)'!$A$1:$E$30</definedName>
    <definedName name="_xlnm.Print_Area" localSheetId="34">'4 кв.19'!$A$1:$E$30</definedName>
    <definedName name="_xlnm.Print_Area" localSheetId="27">'4 кв.20'!$A$2:$E$30</definedName>
    <definedName name="_xlnm.Print_Area" localSheetId="26">'4 кв.20 Свете'!$A$1:$E$30</definedName>
    <definedName name="_xlnm.Print_Area" localSheetId="19">'4 кв.21'!$A$1:$E$30</definedName>
    <definedName name="_xlnm.Print_Area" localSheetId="18">'4 кв.21 Свете'!$A$1:$E$30</definedName>
    <definedName name="_xlnm.Print_Area" localSheetId="11">'4 кв.22'!$A$1:$E$30</definedName>
    <definedName name="_xlnm.Print_Area" localSheetId="10">'4 кв.22 Свете'!$A$1:$E$30</definedName>
    <definedName name="_xlnm.Print_Area" localSheetId="3">'4 кв.23'!$A$1:$E$30</definedName>
    <definedName name="_xlnm.Print_Area" localSheetId="2">'4 кв.23 (Свете)'!$A$1:$E$30</definedName>
  </definedNames>
  <calcPr fullCalcOnLoad="1"/>
</workbook>
</file>

<file path=xl/comments1.xml><?xml version="1.0" encoding="utf-8"?>
<comments xmlns="http://schemas.openxmlformats.org/spreadsheetml/2006/main">
  <authors>
    <author>Кравцова Елена Ивановна</author>
  </authors>
  <commentList>
    <comment ref="D6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АМР торговый пав.</t>
        </r>
      </text>
    </comment>
    <comment ref="D10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Стр. площ морг и на 20 коек СХ времянки</t>
        </r>
      </text>
    </comment>
  </commentList>
</comments>
</file>

<file path=xl/comments10.xml><?xml version="1.0" encoding="utf-8"?>
<comments xmlns="http://schemas.openxmlformats.org/spreadsheetml/2006/main">
  <authors>
    <author>Кравцова Елена Ивановна</author>
  </authors>
  <commentList>
    <comment ref="C6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-5 Престиж врем.;-40 Стр. площ. 2 дома Гаг.;</t>
        </r>
      </text>
    </comment>
    <comment ref="C8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-14 Матюшонок</t>
        </r>
      </text>
    </comment>
    <comment ref="C10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ушла стр. площ. ГМО =10, пришло Кафе ГМО=60;</t>
        </r>
      </text>
    </comment>
    <comment ref="D10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ТБ-2</t>
        </r>
      </text>
    </comment>
    <comment ref="C12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Вымпелком +5 БС, ушли РООИ Надежда 8 кВт;+10 увел. Скаржинская Сев. 8;</t>
        </r>
      </text>
    </comment>
    <comment ref="C14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Паюта =60кВт</t>
        </r>
      </text>
    </comment>
    <comment ref="C16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времянка ямалавтодор +40 ушли;</t>
        </r>
      </text>
    </comment>
    <comment ref="C18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-30 Лесоцех</t>
        </r>
      </text>
    </comment>
    <comment ref="C19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Ромащенко И.Н. +10 кВт</t>
        </r>
      </text>
    </comment>
    <comment ref="C23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6,6 кВт Сквер Северный</t>
        </r>
      </text>
    </comment>
    <comment ref="C25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Шкляр+30, Соловей +5, Зольников +15, +15 Губин, +10 Мазуренко; Ганжа+15;Шубадер+5; Макаров и Самаров +2х15 увл.</t>
        </r>
      </text>
    </comment>
    <comment ref="D25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15-Ганжа, 5 кВт Шубадер -Выполнено</t>
        </r>
      </text>
    </comment>
    <comment ref="D6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времянка Стрйпромсервис</t>
        </r>
      </text>
    </comment>
  </commentList>
</comments>
</file>

<file path=xl/comments12.xml><?xml version="1.0" encoding="utf-8"?>
<comments xmlns="http://schemas.openxmlformats.org/spreadsheetml/2006/main">
  <authors>
    <author>Кравцова Елена Ивановна</author>
  </authors>
  <commentList>
    <comment ref="C6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-5 Престиж врем.;-40 Стр. площ. 2 дома Гаг.;</t>
        </r>
      </text>
    </comment>
    <comment ref="C8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-14 Матюшонок</t>
        </r>
      </text>
    </comment>
    <comment ref="C10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ушла стр. площ. ГМО =10, пришло Кафе ГМО=60;</t>
        </r>
      </text>
    </comment>
    <comment ref="D10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ТБ-2</t>
        </r>
      </text>
    </comment>
    <comment ref="C12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Вымпелком +5 БС, ушли РООИ Надежда 8 кВт;+10 увел. Скаржинская Сев. 8;</t>
        </r>
      </text>
    </comment>
    <comment ref="C14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Паюта =60кВт</t>
        </r>
      </text>
    </comment>
    <comment ref="C16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времянка ямалавтодор +40 ушли;</t>
        </r>
      </text>
    </comment>
    <comment ref="C18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-30 Лесоцех</t>
        </r>
      </text>
    </comment>
    <comment ref="C19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Ромащенко И.Н. +10 кВт</t>
        </r>
      </text>
    </comment>
    <comment ref="C20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Пришли Молчановы 3*15; Скаржинская 3 и Астапенко 10;</t>
        </r>
      </text>
    </comment>
    <comment ref="C23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6,6 кВт Сквер Северный</t>
        </r>
      </text>
    </comment>
    <comment ref="C25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Шкляр+30, Соловей +5, Зольников +15, +15 Губин, +10 Мазуренко; Ганжа+15;Шубадер+5;</t>
        </r>
      </text>
    </comment>
    <comment ref="D25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15-Ганжа, 5 кВт Шубадер -Выполнено</t>
        </r>
      </text>
    </comment>
  </commentList>
</comments>
</file>

<file path=xl/comments14.xml><?xml version="1.0" encoding="utf-8"?>
<comments xmlns="http://schemas.openxmlformats.org/spreadsheetml/2006/main">
  <authors>
    <author>Кравцова Елена Ивановна</author>
  </authors>
  <commentList>
    <comment ref="C6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-5 Престиж врем.</t>
        </r>
      </text>
    </comment>
    <comment ref="C8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-14 Матюшонок</t>
        </r>
      </text>
    </comment>
    <comment ref="C10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ушла стр. площ. ГМО =10, пришло Кафе ГМО=60;</t>
        </r>
      </text>
    </comment>
    <comment ref="D10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ТБ-2</t>
        </r>
      </text>
    </comment>
    <comment ref="C12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Вымпелком +5 БС, ушли РООИ Надежда 8 кВт;+10 увел. Скаржинская Сев. 8;</t>
        </r>
      </text>
    </comment>
    <comment ref="C14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Паюта =60кВт</t>
        </r>
      </text>
    </comment>
    <comment ref="C16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времянка ямалавтодор +40 ушли;</t>
        </r>
      </text>
    </comment>
    <comment ref="C18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-30 Лесоцех</t>
        </r>
      </text>
    </comment>
    <comment ref="C19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Ромащенко И.Н. +10 кВт</t>
        </r>
      </text>
    </comment>
    <comment ref="C20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Пришли Молчановы 3*15</t>
        </r>
      </text>
    </comment>
    <comment ref="C25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Шкляр+30, Соловей +5, Зольников +15, +15 Губин, +10 Мазуренко</t>
        </r>
      </text>
    </comment>
    <comment ref="D25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15-Ганжа, 5 кВт Шубадер</t>
        </r>
      </text>
    </comment>
    <comment ref="C23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6,6 кВт Сквер Северный</t>
        </r>
      </text>
    </comment>
  </commentList>
</comments>
</file>

<file path=xl/comments16.xml><?xml version="1.0" encoding="utf-8"?>
<comments xmlns="http://schemas.openxmlformats.org/spreadsheetml/2006/main">
  <authors>
    <author>Кравцова Елена Ивановна</author>
  </authors>
  <commentList>
    <comment ref="C6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-5 Престиж врем.</t>
        </r>
      </text>
    </comment>
    <comment ref="C8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-14 Матюшонок</t>
        </r>
      </text>
    </comment>
    <comment ref="C10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ушла стр. площ. ГМО =10, пришло Кафе ГМО=60;</t>
        </r>
      </text>
    </comment>
    <comment ref="D10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ТБ-2</t>
        </r>
      </text>
    </comment>
    <comment ref="C12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Вымпелком +5 БС, ушли РООИ Надежда 8 кВт;</t>
        </r>
      </text>
    </comment>
    <comment ref="C14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Паюта =60кВт</t>
        </r>
      </text>
    </comment>
    <comment ref="C16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времянка ямалавтодор +40 ушли;</t>
        </r>
      </text>
    </comment>
    <comment ref="C19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Ромащенко И.Н. +10 кВт</t>
        </r>
      </text>
    </comment>
    <comment ref="C20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Пришли Молчановы 3*15</t>
        </r>
      </text>
    </comment>
    <comment ref="C25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Шкляр+30, Соловей +5, Зольников +15,</t>
        </r>
      </text>
    </comment>
    <comment ref="C18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-30 Лесоцех</t>
        </r>
      </text>
    </comment>
    <comment ref="D25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15- Губин, 15-Ганжа, 10-Мазуренко</t>
        </r>
      </text>
    </comment>
  </commentList>
</comments>
</file>

<file path=xl/comments18.xml><?xml version="1.0" encoding="utf-8"?>
<comments xmlns="http://schemas.openxmlformats.org/spreadsheetml/2006/main">
  <authors>
    <author>Кравцова Елена Ивановна</author>
  </authors>
  <commentList>
    <comment ref="C6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Сабчук было 3 +12=15кВт,Вавилон+57; Софин=-3,5 ушел.</t>
        </r>
      </text>
    </comment>
    <comment ref="C8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Иванова =+5кВт, школа=-240, строители школы +20, пришел ТРАКТ=150 кВт;</t>
        </r>
      </text>
    </comment>
    <comment ref="D8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Матюшонок ув. Мощ-14,5</t>
        </r>
      </text>
    </comment>
    <comment ref="C10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ушла стр. площ. ГМО =10, пришло Кафе ГМО=60;</t>
        </r>
      </text>
    </comment>
    <comment ref="D10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ТБ-2</t>
        </r>
      </text>
    </comment>
    <comment ref="C12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Вымпелком +5 БС, ушли РООИ Надежда 8 кВт;</t>
        </r>
      </text>
    </comment>
    <comment ref="C16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времянка ямалавтодор +40 ушли;</t>
        </r>
      </text>
    </comment>
    <comment ref="C19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Ромащенко И.Н. +10 кВт</t>
        </r>
      </text>
    </comment>
    <comment ref="C20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Пришли Молчановы 3*15</t>
        </r>
      </text>
    </comment>
    <comment ref="C25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Шкляр+30, Соловей +5, Зольников +15,</t>
        </r>
      </text>
    </comment>
    <comment ref="C14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Паюта =60кВт</t>
        </r>
      </text>
    </comment>
  </commentList>
</comments>
</file>

<file path=xl/comments2.xml><?xml version="1.0" encoding="utf-8"?>
<comments xmlns="http://schemas.openxmlformats.org/spreadsheetml/2006/main">
  <authors>
    <author>Кравцова Елена Ивановна</author>
  </authors>
  <commentList>
    <comment ref="D10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Стр. площ морг и на 20 коек СХ времянки</t>
        </r>
      </text>
    </comment>
    <comment ref="D6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АМР торговый пав.</t>
        </r>
      </text>
    </comment>
  </commentList>
</comments>
</file>

<file path=xl/comments20.xml><?xml version="1.0" encoding="utf-8"?>
<comments xmlns="http://schemas.openxmlformats.org/spreadsheetml/2006/main">
  <authors>
    <author>Кравцова Елена Ивановна</author>
  </authors>
  <commentList>
    <comment ref="C6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Сабчук было 3 +12=15кВт,Вавилон+57; Софин=-3,5 ушел.</t>
        </r>
      </text>
    </comment>
    <comment ref="C8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Иванова =+5кВт, школа=-240, строители школы +20, пришел ТРАКТ=150 кВт;</t>
        </r>
      </text>
    </comment>
    <comment ref="D10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ТБ-2</t>
        </r>
      </text>
    </comment>
    <comment ref="C12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Вымпелком +5 БС, ушли РООИ Надежда 8 кВт;</t>
        </r>
      </text>
    </comment>
    <comment ref="C16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времянка ямалавтодор +40 ушли;</t>
        </r>
      </text>
    </comment>
    <comment ref="C19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Ромащенко И.Н. +10 кВт</t>
        </r>
      </text>
    </comment>
    <comment ref="D20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Молчанова Н.Т=30 кВт, Молчанов А.Г=15</t>
        </r>
      </text>
    </comment>
    <comment ref="C25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Шкляр+30, Соловей +5, Зольников +15,</t>
        </r>
      </text>
    </comment>
    <comment ref="C10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ушла стр. площ. ГМО =10, пришло Кафе ГМО=60;</t>
        </r>
      </text>
    </comment>
    <comment ref="C20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Пришли Логинов, Фролов, Зинченко = 3*6кВт</t>
        </r>
      </text>
    </comment>
    <comment ref="D8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Матюшонок ув. Мощ-14,5</t>
        </r>
      </text>
    </comment>
  </commentList>
</comments>
</file>

<file path=xl/comments22.xml><?xml version="1.0" encoding="utf-8"?>
<comments xmlns="http://schemas.openxmlformats.org/spreadsheetml/2006/main">
  <authors>
    <author>Кравцова Елена Ивановна</author>
  </authors>
  <commentList>
    <comment ref="C19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Ромащенко И.Н. +10 кВт</t>
        </r>
      </text>
    </comment>
    <comment ref="C25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Шкляр+30, Соловей +5</t>
        </r>
      </text>
    </comment>
    <comment ref="C6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Сабчук было 3 +12=15кВт,</t>
        </r>
      </text>
    </comment>
    <comment ref="C8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Иванова =+5кВт, школа=-240, строители школы +20</t>
        </r>
      </text>
    </comment>
    <comment ref="C16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времянка ямалавтодор +40</t>
        </r>
      </text>
    </comment>
    <comment ref="C12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Вымпелком +5 БС</t>
        </r>
      </text>
    </comment>
    <comment ref="D25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Зольников 15,</t>
        </r>
      </text>
    </comment>
    <comment ref="D20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Логинов =6, Фролов =6,</t>
        </r>
      </text>
    </comment>
    <comment ref="D10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ТБ-2</t>
        </r>
      </text>
    </comment>
  </commentList>
</comments>
</file>

<file path=xl/comments24.xml><?xml version="1.0" encoding="utf-8"?>
<comments xmlns="http://schemas.openxmlformats.org/spreadsheetml/2006/main">
  <authors>
    <author>Кравцова Елена Ивановна</author>
  </authors>
  <commentList>
    <comment ref="D10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ТБ-2</t>
        </r>
      </text>
    </comment>
    <comment ref="D25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 Шкляр(+30), Соловей (+5)</t>
        </r>
      </text>
    </comment>
    <comment ref="C25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60кВт вагон-городок, нугуманова 10 кВт, +5 и +5 Макаров и Самаров(доб)</t>
        </r>
      </text>
    </comment>
    <comment ref="C22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абонент ушёл отк ТП. Июнь 2021</t>
        </r>
      </text>
    </comment>
    <comment ref="C15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Меняйло 15 кВт</t>
        </r>
      </text>
    </comment>
    <comment ref="D19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Ромащенко 10кВт</t>
        </r>
      </text>
    </comment>
    <comment ref="C6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АДМО 0,007 кВт, Калашникова 5,53кВт</t>
        </r>
      </text>
    </comment>
    <comment ref="C12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ушли ветераны Сев. 3-0,025кВт, пришла Меняйло=15кВт</t>
        </r>
      </text>
    </comment>
  </commentList>
</comments>
</file>

<file path=xl/comments26.xml><?xml version="1.0" encoding="utf-8"?>
<comments xmlns="http://schemas.openxmlformats.org/spreadsheetml/2006/main">
  <authors>
    <author>Кравцова Елена Ивановна</author>
  </authors>
  <commentList>
    <comment ref="D10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ТБ-2</t>
        </r>
      </text>
    </comment>
    <comment ref="D25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Макаров (+5) и Самаров(+5)</t>
        </r>
      </text>
    </comment>
    <comment ref="D15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Меняйло НИ</t>
        </r>
      </text>
    </comment>
  </commentList>
</comments>
</file>

<file path=xl/comments28.xml><?xml version="1.0" encoding="utf-8"?>
<comments xmlns="http://schemas.openxmlformats.org/spreadsheetml/2006/main">
  <authors>
    <author>Кравцова Елена Ивановна</author>
    <author>Котул Татьяна Борисовна</author>
  </authors>
  <commentList>
    <comment ref="C6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10 кВт Галаган</t>
        </r>
      </text>
    </comment>
    <comment ref="C8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1) Харлов ув. Мощ. +5,5 гараж;
2) ДСК стр. площ. Центр единб. 3) Стр. дл. СОК</t>
        </r>
      </text>
    </comment>
    <comment ref="D10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Медведев, Чусовитин, Чесноков, Чеснокова гараж, Заза</t>
        </r>
      </text>
    </comment>
    <comment ref="C14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-29кВт ООО Тайм ув. Мощ. (50кВт)</t>
        </r>
      </text>
    </comment>
    <comment ref="C20" authorId="1">
      <text>
        <r>
          <rPr>
            <b/>
            <sz val="9"/>
            <rFont val="Tahoma"/>
            <family val="2"/>
          </rPr>
          <t>Котул Татьяна Борисовна:</t>
        </r>
        <r>
          <rPr>
            <sz val="9"/>
            <rFont val="Tahoma"/>
            <family val="2"/>
          </rPr>
          <t xml:space="preserve">
Знаменщиков -3, Козинский -5, Мишуто-7,</t>
        </r>
      </text>
    </comment>
  </commentList>
</comments>
</file>

<file path=xl/comments30.xml><?xml version="1.0" encoding="utf-8"?>
<comments xmlns="http://schemas.openxmlformats.org/spreadsheetml/2006/main">
  <authors>
    <author>Кравцова Елена Ивановна</author>
    <author>Котул Татьяна Борисовна</author>
  </authors>
  <commentList>
    <comment ref="C6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10 кВт Галаган</t>
        </r>
      </text>
    </comment>
    <comment ref="D6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Молчанова ОП.</t>
        </r>
      </text>
    </comment>
    <comment ref="C8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1) Харлов ув. Мощ. +5,5 гараж;
2) ДСК стр. площ. Центр единб.</t>
        </r>
      </text>
    </comment>
    <comment ref="D8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стр. площ СОК</t>
        </r>
      </text>
    </comment>
    <comment ref="D10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Медведев, гараж</t>
        </r>
      </text>
    </comment>
    <comment ref="C14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-29кВт ООО Тайм ув. Мощ. (50кВт)</t>
        </r>
      </text>
    </comment>
    <comment ref="D23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Акадо- аннулировано сентябрь 2020</t>
        </r>
      </text>
    </comment>
    <comment ref="C20" authorId="1">
      <text>
        <r>
          <rPr>
            <b/>
            <sz val="9"/>
            <rFont val="Tahoma"/>
            <family val="2"/>
          </rPr>
          <t>Котул Татьяна Борисовна:</t>
        </r>
        <r>
          <rPr>
            <sz val="9"/>
            <rFont val="Tahoma"/>
            <family val="2"/>
          </rPr>
          <t xml:space="preserve">
Знаменщиков -3, Козинский -5, Мишуто-7,</t>
        </r>
      </text>
    </comment>
  </commentList>
</comments>
</file>

<file path=xl/comments32.xml><?xml version="1.0" encoding="utf-8"?>
<comments xmlns="http://schemas.openxmlformats.org/spreadsheetml/2006/main">
  <authors>
    <author>Кравцова Елена Ивановна</author>
  </authors>
  <commentList>
    <comment ref="C6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10 кВт Галаган</t>
        </r>
      </text>
    </comment>
    <comment ref="D6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Галаган подкл. 2кв.2020</t>
        </r>
      </text>
    </comment>
    <comment ref="C14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-29кВт ООО Тайм ув. Мощ. (50кВт)</t>
        </r>
      </text>
    </comment>
    <comment ref="C8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1) Харлов ув. Мощ. +5,5 гараж;
2) ДСК стр. площ. Центр единб.</t>
        </r>
      </text>
    </comment>
    <comment ref="D8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стр. площ СОК</t>
        </r>
      </text>
    </comment>
    <comment ref="D10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Медведев, гараж</t>
        </r>
      </text>
    </comment>
    <comment ref="D23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Акадо</t>
        </r>
      </text>
    </comment>
  </commentList>
</comments>
</file>

<file path=xl/comments34.xml><?xml version="1.0" encoding="utf-8"?>
<comments xmlns="http://schemas.openxmlformats.org/spreadsheetml/2006/main">
  <authors>
    <author>Кравцова Елена Ивановна</author>
    <author>Елена Ивановна</author>
  </authors>
  <commentList>
    <comment ref="D6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Молчанова Оля=50, Галаган =10</t>
        </r>
      </text>
    </comment>
    <comment ref="C8" authorId="1">
      <text>
        <r>
          <rPr>
            <b/>
            <sz val="9"/>
            <rFont val="Tahoma"/>
            <family val="2"/>
          </rPr>
          <t>Елена Ивановна:</t>
        </r>
        <r>
          <rPr>
            <sz val="9"/>
            <rFont val="Tahoma"/>
            <family val="2"/>
          </rPr>
          <t xml:space="preserve">
ж/д. Северный 12,  Лыжная база 50 кВт</t>
        </r>
      </text>
    </comment>
    <comment ref="D8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Спецстройинвест, Харлов +5,5 гараж</t>
        </r>
      </text>
    </comment>
    <comment ref="C10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стр. площ. Ромащенко</t>
        </r>
      </text>
    </comment>
    <comment ref="D10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Медведев</t>
        </r>
      </text>
    </comment>
    <comment ref="C12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ушли 5,06 кВт</t>
        </r>
      </text>
    </comment>
    <comment ref="C15" authorId="1">
      <text>
        <r>
          <rPr>
            <b/>
            <sz val="9"/>
            <rFont val="Tahoma"/>
            <family val="2"/>
          </rPr>
          <t>Елена Ивановна:</t>
        </r>
        <r>
          <rPr>
            <sz val="9"/>
            <rFont val="Tahoma"/>
            <family val="2"/>
          </rPr>
          <t xml:space="preserve">
2кв. 20кВ - торговый павильон+3 Волков</t>
        </r>
      </text>
    </comment>
    <comment ref="C16" authorId="1">
      <text>
        <r>
          <rPr>
            <b/>
            <sz val="9"/>
            <rFont val="Tahoma"/>
            <family val="2"/>
          </rPr>
          <t>Елена Ивановна:</t>
        </r>
        <r>
          <rPr>
            <sz val="9"/>
            <rFont val="Tahoma"/>
            <family val="2"/>
          </rPr>
          <t xml:space="preserve">
стр. площ. ДСК, (15кВт)
кап.рем. СМУ (15кВт)+15 ДСК;-3 ссип; +ж.дома Гаг. 9 (116,8)</t>
        </r>
      </text>
    </comment>
    <comment ref="C20" authorId="1">
      <text>
        <r>
          <rPr>
            <b/>
            <sz val="9"/>
            <rFont val="Tahoma"/>
            <family val="2"/>
          </rPr>
          <t>Елена Ивановна:</t>
        </r>
        <r>
          <rPr>
            <sz val="9"/>
            <rFont val="Tahoma"/>
            <family val="2"/>
          </rPr>
          <t xml:space="preserve">
2 кв. 2 гаража по 3,0</t>
        </r>
      </text>
    </comment>
    <comment ref="C21" authorId="1">
      <text>
        <r>
          <rPr>
            <b/>
            <sz val="9"/>
            <rFont val="Tahoma"/>
            <family val="2"/>
          </rPr>
          <t>Елена Ивановна:</t>
        </r>
        <r>
          <rPr>
            <sz val="9"/>
            <rFont val="Tahoma"/>
            <family val="2"/>
          </rPr>
          <t xml:space="preserve">
+20,5 Полар</t>
        </r>
      </text>
    </comment>
    <comment ref="C23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7 кВт МТС</t>
        </r>
      </text>
    </comment>
    <comment ref="D23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Акадо</t>
        </r>
      </text>
    </comment>
    <comment ref="C25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Самаров 10 и Марков 10 стр. площ. ИЖД, 3 Павлавский, Яблон. 7 кВт</t>
        </r>
      </text>
    </comment>
  </commentList>
</comments>
</file>

<file path=xl/comments35.xml><?xml version="1.0" encoding="utf-8"?>
<comments xmlns="http://schemas.openxmlformats.org/spreadsheetml/2006/main">
  <authors>
    <author>Елена Ивановна</author>
    <author>Кравцова Елена Ивановна</author>
  </authors>
  <commentList>
    <comment ref="C16" authorId="0">
      <text>
        <r>
          <rPr>
            <b/>
            <sz val="9"/>
            <rFont val="Tahoma"/>
            <family val="2"/>
          </rPr>
          <t>Елена Ивановна:</t>
        </r>
        <r>
          <rPr>
            <sz val="9"/>
            <rFont val="Tahoma"/>
            <family val="2"/>
          </rPr>
          <t xml:space="preserve">
стр. площ. ДСК, (15кВт)
кап.рем. СМУ (15кВт)+15 ДСК;-3 ссип; +ж.дома Гаг. 9 (116,8)</t>
        </r>
      </text>
    </comment>
    <comment ref="C8" authorId="0">
      <text>
        <r>
          <rPr>
            <b/>
            <sz val="9"/>
            <rFont val="Tahoma"/>
            <family val="2"/>
          </rPr>
          <t>Елена Ивановна:</t>
        </r>
        <r>
          <rPr>
            <sz val="9"/>
            <rFont val="Tahoma"/>
            <family val="2"/>
          </rPr>
          <t xml:space="preserve">
ж/д. Северный 12,  Лыжная база 50 кВт</t>
        </r>
      </text>
    </comment>
    <comment ref="C20" authorId="0">
      <text>
        <r>
          <rPr>
            <b/>
            <sz val="9"/>
            <rFont val="Tahoma"/>
            <family val="2"/>
          </rPr>
          <t>Елена Ивановна:</t>
        </r>
        <r>
          <rPr>
            <sz val="9"/>
            <rFont val="Tahoma"/>
            <family val="2"/>
          </rPr>
          <t xml:space="preserve">
2 кв. 2 гаража по 3,0</t>
        </r>
      </text>
    </comment>
    <comment ref="C15" authorId="0">
      <text>
        <r>
          <rPr>
            <b/>
            <sz val="9"/>
            <rFont val="Tahoma"/>
            <family val="2"/>
          </rPr>
          <t>Елена Ивановна:</t>
        </r>
        <r>
          <rPr>
            <sz val="9"/>
            <rFont val="Tahoma"/>
            <family val="2"/>
          </rPr>
          <t xml:space="preserve">
2кв. 20кВ - торговый павильон+3 Волков</t>
        </r>
      </text>
    </comment>
    <comment ref="C21" authorId="0">
      <text>
        <r>
          <rPr>
            <b/>
            <sz val="9"/>
            <rFont val="Tahoma"/>
            <family val="2"/>
          </rPr>
          <t>Елена Ивановна:</t>
        </r>
        <r>
          <rPr>
            <sz val="9"/>
            <rFont val="Tahoma"/>
            <family val="2"/>
          </rPr>
          <t xml:space="preserve">
+20,5 Полар</t>
        </r>
      </text>
    </comment>
    <comment ref="C12" authorId="1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ушли 5,06 кВт</t>
        </r>
      </text>
    </comment>
    <comment ref="C25" authorId="1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Самаров 10 и Марков 10 стр. площ. ИЖД, 3 Павлавский, Яблон. 7 кВт</t>
        </r>
      </text>
    </comment>
    <comment ref="C10" authorId="1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стр. площ. Ромащенко</t>
        </r>
      </text>
    </comment>
    <comment ref="C23" authorId="1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7 кВт МТС</t>
        </r>
      </text>
    </comment>
    <comment ref="D8" authorId="1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Спецстройинвест</t>
        </r>
      </text>
    </comment>
    <comment ref="D23" authorId="1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Акадо</t>
        </r>
      </text>
    </comment>
    <comment ref="D6" authorId="1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Молчанова Оля</t>
        </r>
      </text>
    </comment>
    <comment ref="D10" authorId="1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Медведев</t>
        </r>
      </text>
    </comment>
  </commentList>
</comments>
</file>

<file path=xl/comments4.xml><?xml version="1.0" encoding="utf-8"?>
<comments xmlns="http://schemas.openxmlformats.org/spreadsheetml/2006/main">
  <authors>
    <author>Кравцова Елена Ивановна</author>
  </authors>
  <commentList>
    <comment ref="C6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-5 Престиж врем.;-40 Стр. площ. 2 дома Гаг.;</t>
        </r>
      </text>
    </comment>
    <comment ref="C8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-14 Матюшонок</t>
        </r>
      </text>
    </comment>
    <comment ref="C10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ушла стр. площ. ГМО =10, пришло Кафе ГМО=60;</t>
        </r>
      </text>
    </comment>
    <comment ref="D10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ТБ-2</t>
        </r>
      </text>
    </comment>
    <comment ref="C12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Вымпелком +5 БС, ушли РООИ Надежда 8 кВт;+10 увел. Скаржинская Сев. 8;</t>
        </r>
      </text>
    </comment>
    <comment ref="C14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Паюта =60кВт</t>
        </r>
      </text>
    </comment>
    <comment ref="C16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времянка ямалавтодор +40 ушли;</t>
        </r>
      </text>
    </comment>
    <comment ref="C18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-30 Лесоцех</t>
        </r>
      </text>
    </comment>
    <comment ref="C19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Ромащенко И.Н. +10 кВт</t>
        </r>
      </text>
    </comment>
    <comment ref="C23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6,6 кВт Сквер Северный</t>
        </r>
      </text>
    </comment>
    <comment ref="C25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Шкляр+30, Соловей +5, Зольников +15, +15 Губин, +10 Мазуренко; Ганжа+15;Шубадер+5; Макаров и Самаров +2х15 увл.15+15 Чебан Евстафьев, 10 Будько</t>
        </r>
      </text>
    </comment>
    <comment ref="D24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стр. площ. Одес. 1,2 Спец. Застройщик</t>
        </r>
      </text>
    </comment>
  </commentList>
</comments>
</file>

<file path=xl/comments5.xml><?xml version="1.0" encoding="utf-8"?>
<comments xmlns="http://schemas.openxmlformats.org/spreadsheetml/2006/main">
  <authors>
    <author>Кравцова Елена Ивановна</author>
  </authors>
  <commentList>
    <comment ref="C6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-5 Престиж врем.;-40 Стр. площ. 2 дома Гаг.;</t>
        </r>
      </text>
    </comment>
    <comment ref="C8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-14 Матюшонок</t>
        </r>
      </text>
    </comment>
    <comment ref="C10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ушла стр. площ. ГМО =10, пришло Кафе ГМО=60;</t>
        </r>
      </text>
    </comment>
    <comment ref="D10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ТБ-2</t>
        </r>
      </text>
    </comment>
    <comment ref="C12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Вымпелком +5 БС, ушли РООИ Надежда 8 кВт;+10 увел. Скаржинская Сев. 8;</t>
        </r>
      </text>
    </comment>
    <comment ref="C14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Паюта =60кВт</t>
        </r>
      </text>
    </comment>
    <comment ref="C16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времянка ямалавтодор +40 ушли;</t>
        </r>
      </text>
    </comment>
    <comment ref="C18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-30 Лесоцех</t>
        </r>
      </text>
    </comment>
    <comment ref="C19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Ромащенко И.Н. +10 кВт</t>
        </r>
      </text>
    </comment>
    <comment ref="C23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6,6 кВт Сквер Северный</t>
        </r>
      </text>
    </comment>
    <comment ref="C25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Шкляр+30, Соловей +5, Зольников +15, +15 Губин, +10 Мазуренко; Ганжа+15;Шубадер+5; Макаров и Самаров +2х15 увл.15+15 Чебан Евстафьев, 10 Будько</t>
        </r>
      </text>
    </comment>
    <comment ref="D25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15-Ганжа, 5 кВт Шубадер -Выполнено</t>
        </r>
      </text>
    </comment>
  </commentList>
</comments>
</file>

<file path=xl/comments6.xml><?xml version="1.0" encoding="utf-8"?>
<comments xmlns="http://schemas.openxmlformats.org/spreadsheetml/2006/main">
  <authors>
    <author>Кравцова Елена Ивановна</author>
  </authors>
  <commentList>
    <comment ref="C6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-5 Престиж врем.;-40 Стр. площ. 2 дома Гаг.;</t>
        </r>
      </text>
    </comment>
    <comment ref="C8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-14 Матюшонок</t>
        </r>
      </text>
    </comment>
    <comment ref="C10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ушла стр. площ. ГМО =10, пришло Кафе ГМО=60;</t>
        </r>
      </text>
    </comment>
    <comment ref="D10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ТБ-2</t>
        </r>
      </text>
    </comment>
    <comment ref="C12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Вымпелком +5 БС, ушли РООИ Надежда 8 кВт;+10 увел. Скаржинская Сев. 8;</t>
        </r>
      </text>
    </comment>
    <comment ref="C14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Паюта =60кВт</t>
        </r>
      </text>
    </comment>
    <comment ref="C16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времянка ямалавтодор +40 ушли;</t>
        </r>
      </text>
    </comment>
    <comment ref="C18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-30 Лесоцех</t>
        </r>
      </text>
    </comment>
    <comment ref="C19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Ромащенко И.Н. +10 кВт</t>
        </r>
      </text>
    </comment>
    <comment ref="C23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6,6 кВт Сквер Северный</t>
        </r>
      </text>
    </comment>
    <comment ref="C25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Шкляр+30, Соловей +5, Зольников +15, +15 Губин, +10 Мазуренко; Ганжа+15;Шубадер+5; Макаров и Самаров +2х15 увл.15+15 Чебан Евстафьев, 10 Будько</t>
        </r>
      </text>
    </comment>
    <comment ref="D25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15-Ганжа, 5 кВт Шубадер -Выполнено</t>
        </r>
      </text>
    </comment>
  </commentList>
</comments>
</file>

<file path=xl/comments8.xml><?xml version="1.0" encoding="utf-8"?>
<comments xmlns="http://schemas.openxmlformats.org/spreadsheetml/2006/main">
  <authors>
    <author>Кравцова Елена Ивановна</author>
  </authors>
  <commentList>
    <comment ref="C6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-5 Престиж врем.;-40 Стр. площ. 2 дома Гаг.;</t>
        </r>
      </text>
    </comment>
    <comment ref="C8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-14 Матюшонок</t>
        </r>
      </text>
    </comment>
    <comment ref="C10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ушла стр. площ. ГМО =10, пришло Кафе ГМО=60;</t>
        </r>
      </text>
    </comment>
    <comment ref="D10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ТБ-2</t>
        </r>
      </text>
    </comment>
    <comment ref="C12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Вымпелком +5 БС, ушли РООИ Надежда 8 кВт;+10 увел. Скаржинская Сев. 8;</t>
        </r>
      </text>
    </comment>
    <comment ref="C14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Паюта =60кВт</t>
        </r>
      </text>
    </comment>
    <comment ref="C16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времянка ямалавтодор +40 ушли;</t>
        </r>
      </text>
    </comment>
    <comment ref="C18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-30 Лесоцех</t>
        </r>
      </text>
    </comment>
    <comment ref="C19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Ромащенко И.Н. +10 кВт</t>
        </r>
      </text>
    </comment>
    <comment ref="C23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6,6 кВт Сквер Северный</t>
        </r>
      </text>
    </comment>
    <comment ref="C25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Шкляр+30, Соловей +5, Зольников +15, +15 Губин, +10 Мазуренко; Ганжа+15;Шубадер+5; Макаров и Самаров +2х15 увл.</t>
        </r>
      </text>
    </comment>
    <comment ref="D25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15-Ганжа, 5 кВт Шубадер -Выполнено</t>
        </r>
      </text>
    </comment>
  </commentList>
</comments>
</file>

<file path=xl/sharedStrings.xml><?xml version="1.0" encoding="utf-8"?>
<sst xmlns="http://schemas.openxmlformats.org/spreadsheetml/2006/main" count="1085" uniqueCount="57">
  <si>
    <t>№ п/п</t>
  </si>
  <si>
    <t>Наименование трансформаторной подстанции.     Полная мощность, кВА</t>
  </si>
  <si>
    <t>Объем свободной для технологического присоединения потребителей трансформаторной мощности, кВт</t>
  </si>
  <si>
    <r>
      <t xml:space="preserve">объем свободной для технологического присоединения потребителей трансформаторной мощности (по </t>
    </r>
    <r>
      <rPr>
        <sz val="10"/>
        <rFont val="Arial"/>
        <family val="2"/>
      </rPr>
      <t>lll кат надежности), кВт</t>
    </r>
  </si>
  <si>
    <t>Мощность, зарезервированная на технические присоединения, которые еще не выполнены, кВт</t>
  </si>
  <si>
    <t>ИТОГО:</t>
  </si>
  <si>
    <t>ЗТП-10, 2х250</t>
  </si>
  <si>
    <t>ЗТП-19, 1х250</t>
  </si>
  <si>
    <t>ЗТП-20, 2х630</t>
  </si>
  <si>
    <t>ЗТП-21, 2х400</t>
  </si>
  <si>
    <t>ЗТП-25, 1х100</t>
  </si>
  <si>
    <t>ЗТП-26, 2х400</t>
  </si>
  <si>
    <t>ЗТП-27, 2х250</t>
  </si>
  <si>
    <t>ЗТП-28, 2х400</t>
  </si>
  <si>
    <t>КТП-33, 1х400</t>
  </si>
  <si>
    <t>КТП-35, 1х250</t>
  </si>
  <si>
    <t>ЗТП-36, 1х400</t>
  </si>
  <si>
    <t>ЗТП-49, 2х400</t>
  </si>
  <si>
    <t>КТП-57, 1х250</t>
  </si>
  <si>
    <t>КТП-60, 1х160</t>
  </si>
  <si>
    <t>ТП-8, 1х250</t>
  </si>
  <si>
    <t>ТП-31, 1х250</t>
  </si>
  <si>
    <t>ТП-37, 1х250</t>
  </si>
  <si>
    <t>ЗТП-39, 2х400</t>
  </si>
  <si>
    <t>ТП-48, 2х400</t>
  </si>
  <si>
    <t>ЗТП-22, 2х400</t>
  </si>
  <si>
    <t>ТП-33н, 2х630</t>
  </si>
  <si>
    <t>ТП-58, 1х250</t>
  </si>
  <si>
    <r>
      <t xml:space="preserve">Информация об объеме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                                      по АО "Харп-Энерго-Газ"   за </t>
    </r>
    <r>
      <rPr>
        <sz val="9"/>
        <rFont val="Arial Cyr"/>
        <family val="0"/>
      </rPr>
      <t xml:space="preserve">IV </t>
    </r>
    <r>
      <rPr>
        <sz val="10"/>
        <rFont val="Arial Cyr"/>
        <family val="0"/>
      </rPr>
      <t xml:space="preserve">квартал 2019 года.        </t>
    </r>
  </si>
  <si>
    <t>Главный энергетик</t>
  </si>
  <si>
    <t>А.В. Губин</t>
  </si>
  <si>
    <r>
      <t xml:space="preserve">Информация об объеме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                                      по АО "Харп-Энерго-Газ"   за </t>
    </r>
    <r>
      <rPr>
        <sz val="9"/>
        <rFont val="Arial Cyr"/>
        <family val="0"/>
      </rPr>
      <t xml:space="preserve">I </t>
    </r>
    <r>
      <rPr>
        <sz val="10"/>
        <rFont val="Arial Cyr"/>
        <family val="0"/>
      </rPr>
      <t xml:space="preserve">квартал 2020 года.        </t>
    </r>
  </si>
  <si>
    <t>сверить по тп мощность в договорах</t>
  </si>
  <si>
    <r>
      <t xml:space="preserve">Информация об объеме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                                      по АО "Харп-Энерго-Газ"   за </t>
    </r>
    <r>
      <rPr>
        <sz val="9"/>
        <rFont val="Arial Cyr"/>
        <family val="0"/>
      </rPr>
      <t xml:space="preserve">II </t>
    </r>
    <r>
      <rPr>
        <sz val="10"/>
        <rFont val="Arial Cyr"/>
        <family val="0"/>
      </rPr>
      <t xml:space="preserve">квартал 2020 года.        </t>
    </r>
  </si>
  <si>
    <t>Инженер по энергоснабжению</t>
  </si>
  <si>
    <t>С.В. Медяник</t>
  </si>
  <si>
    <r>
      <t xml:space="preserve">Информация об объеме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                                      по АО "Харп-Энерго-Газ"   за </t>
    </r>
    <r>
      <rPr>
        <sz val="9"/>
        <rFont val="Arial Cyr"/>
        <family val="0"/>
      </rPr>
      <t xml:space="preserve">III  </t>
    </r>
    <r>
      <rPr>
        <sz val="10"/>
        <rFont val="Arial Cyr"/>
        <family val="0"/>
      </rPr>
      <t xml:space="preserve">квартал 2020 года.        </t>
    </r>
  </si>
  <si>
    <r>
      <t xml:space="preserve">Информация об объеме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                                      по АО "Харп-Энерго-Газ"   за </t>
    </r>
    <r>
      <rPr>
        <sz val="9"/>
        <rFont val="Arial Cyr"/>
        <family val="0"/>
      </rPr>
      <t xml:space="preserve">IV  </t>
    </r>
    <r>
      <rPr>
        <sz val="10"/>
        <rFont val="Arial Cyr"/>
        <family val="0"/>
      </rPr>
      <t xml:space="preserve">квартал 2020 года.        </t>
    </r>
  </si>
  <si>
    <r>
      <t xml:space="preserve">Информация об объеме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                                      по АО "Харп-Энерго-Газ"   за </t>
    </r>
    <r>
      <rPr>
        <sz val="9"/>
        <rFont val="Arial Cyr"/>
        <family val="0"/>
      </rPr>
      <t xml:space="preserve">I  </t>
    </r>
    <r>
      <rPr>
        <sz val="10"/>
        <rFont val="Arial Cyr"/>
        <family val="0"/>
      </rPr>
      <t xml:space="preserve">квартал 2021 года.        </t>
    </r>
  </si>
  <si>
    <r>
      <t xml:space="preserve">Информация об объеме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                                      по АО "Харп-Энерго-Газ"   за </t>
    </r>
    <r>
      <rPr>
        <sz val="9"/>
        <rFont val="Arial Cyr"/>
        <family val="0"/>
      </rPr>
      <t xml:space="preserve">II   </t>
    </r>
    <r>
      <rPr>
        <sz val="10"/>
        <rFont val="Arial Cyr"/>
        <family val="0"/>
      </rPr>
      <t xml:space="preserve">квартал 2021 года.        </t>
    </r>
  </si>
  <si>
    <r>
      <t xml:space="preserve">Информация об объеме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                                      по АО "Харп-Энерго-Газ"   за </t>
    </r>
    <r>
      <rPr>
        <sz val="9"/>
        <rFont val="Arial Cyr"/>
        <family val="0"/>
      </rPr>
      <t xml:space="preserve">III  </t>
    </r>
    <r>
      <rPr>
        <sz val="10"/>
        <rFont val="Arial Cyr"/>
        <family val="0"/>
      </rPr>
      <t xml:space="preserve">квартал 2021 года.        </t>
    </r>
  </si>
  <si>
    <r>
      <t xml:space="preserve">Информация об объеме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                                      по АО "Харп-Энерго-Газ"   за </t>
    </r>
    <r>
      <rPr>
        <sz val="9"/>
        <rFont val="Arial Cyr"/>
        <family val="0"/>
      </rPr>
      <t xml:space="preserve">IV  </t>
    </r>
    <r>
      <rPr>
        <sz val="10"/>
        <rFont val="Arial Cyr"/>
        <family val="0"/>
      </rPr>
      <t xml:space="preserve">квартал 2021 года.        </t>
    </r>
  </si>
  <si>
    <r>
      <t xml:space="preserve">Информация об объеме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                                      по АО "Харп-Энерго-Газ"   за </t>
    </r>
    <r>
      <rPr>
        <sz val="9"/>
        <rFont val="Arial Cyr"/>
        <family val="0"/>
      </rPr>
      <t xml:space="preserve">I  </t>
    </r>
    <r>
      <rPr>
        <sz val="10"/>
        <rFont val="Arial Cyr"/>
        <family val="0"/>
      </rPr>
      <t xml:space="preserve">квартал 2022 года.        </t>
    </r>
  </si>
  <si>
    <r>
      <t xml:space="preserve">Информация об объеме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                                      по АО "Харп-Энерго-Газ"   за </t>
    </r>
    <r>
      <rPr>
        <sz val="9"/>
        <rFont val="Arial Cyr"/>
        <family val="0"/>
      </rPr>
      <t xml:space="preserve">I I </t>
    </r>
    <r>
      <rPr>
        <sz val="10"/>
        <rFont val="Arial Cyr"/>
        <family val="0"/>
      </rPr>
      <t xml:space="preserve">квартал 2022 года.        </t>
    </r>
  </si>
  <si>
    <r>
      <t xml:space="preserve">Информация об объеме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                                      по АО "Харп-Энерго-Газ"   за </t>
    </r>
    <r>
      <rPr>
        <sz val="9"/>
        <rFont val="Arial Cyr"/>
        <family val="0"/>
      </rPr>
      <t xml:space="preserve">I I I </t>
    </r>
    <r>
      <rPr>
        <sz val="10"/>
        <rFont val="Arial Cyr"/>
        <family val="0"/>
      </rPr>
      <t xml:space="preserve">квартал 2022 года.        </t>
    </r>
  </si>
  <si>
    <r>
      <t xml:space="preserve">Информация об объеме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                                      по АО "Харп-Энерго-Газ"   за </t>
    </r>
    <r>
      <rPr>
        <sz val="9"/>
        <rFont val="Arial Cyr"/>
        <family val="0"/>
      </rPr>
      <t xml:space="preserve">I V </t>
    </r>
    <r>
      <rPr>
        <sz val="10"/>
        <rFont val="Arial Cyr"/>
        <family val="0"/>
      </rPr>
      <t xml:space="preserve">квартал 2022 года.        </t>
    </r>
  </si>
  <si>
    <r>
      <t xml:space="preserve">Информация об объеме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                                      по АО "Харп-Энерго-Газ"   за </t>
    </r>
    <r>
      <rPr>
        <sz val="9"/>
        <rFont val="Arial Cyr"/>
        <family val="0"/>
      </rPr>
      <t xml:space="preserve">I </t>
    </r>
    <r>
      <rPr>
        <sz val="10"/>
        <rFont val="Arial Cyr"/>
        <family val="0"/>
      </rPr>
      <t xml:space="preserve">квартал 2023 года.        </t>
    </r>
  </si>
  <si>
    <r>
      <t xml:space="preserve">Информация об объеме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                                      по АО "Харп-Энерго-Газ"   за </t>
    </r>
    <r>
      <rPr>
        <sz val="9"/>
        <rFont val="Arial Cyr"/>
        <family val="0"/>
      </rPr>
      <t xml:space="preserve">I I </t>
    </r>
    <r>
      <rPr>
        <sz val="10"/>
        <rFont val="Arial Cyr"/>
        <family val="0"/>
      </rPr>
      <t xml:space="preserve">квартал 2023 года.        </t>
    </r>
  </si>
  <si>
    <t>И.о. главного энергетика</t>
  </si>
  <si>
    <t>И.А. Яркин</t>
  </si>
  <si>
    <r>
      <t xml:space="preserve">Информация об объеме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                                      по АО "Харп-Энерго-Газ"   за </t>
    </r>
    <r>
      <rPr>
        <sz val="9"/>
        <rFont val="Arial Cyr"/>
        <family val="0"/>
      </rPr>
      <t xml:space="preserve">I I I </t>
    </r>
    <r>
      <rPr>
        <sz val="10"/>
        <rFont val="Arial Cyr"/>
        <family val="0"/>
      </rPr>
      <t xml:space="preserve">квартал 2023 года.        </t>
    </r>
  </si>
  <si>
    <t>ЗТП-22Н, 2х630</t>
  </si>
  <si>
    <t>ЗТП-26, 2х630</t>
  </si>
  <si>
    <r>
      <t xml:space="preserve">Информация об объеме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                                      по АО "Харп-Энерго-Газ"   за </t>
    </r>
    <r>
      <rPr>
        <sz val="9"/>
        <rFont val="Arial Cyr"/>
        <family val="0"/>
      </rPr>
      <t xml:space="preserve">I V </t>
    </r>
    <r>
      <rPr>
        <sz val="10"/>
        <rFont val="Arial Cyr"/>
        <family val="0"/>
      </rPr>
      <t xml:space="preserve">квартал 2023 года.        </t>
    </r>
  </si>
  <si>
    <t>ЗТП-26Н, 2х630</t>
  </si>
  <si>
    <r>
      <t xml:space="preserve">Информация об объеме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                                      по АО "Харп-Энерго-Газ"   за </t>
    </r>
    <r>
      <rPr>
        <sz val="9"/>
        <rFont val="Arial Cyr"/>
        <family val="0"/>
      </rPr>
      <t xml:space="preserve">I  </t>
    </r>
    <r>
      <rPr>
        <sz val="10"/>
        <rFont val="Arial Cyr"/>
        <family val="0"/>
      </rPr>
      <t xml:space="preserve">квартал 2024 года.        </t>
    </r>
  </si>
  <si>
    <t>ЗТП-36, 2х400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</si>
</sst>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</numFmts>
  <fonts count="44">
    <font>
      <sz val="10"/>
      <name val="Arial Cyr"/>
      <family val="0"/>
    </font>
    <font>
      <i/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9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 applyFill="1" applyBorder="1" applyAlignment="1">
      <alignment horizontal="right"/>
    </xf>
    <xf numFmtId="172" fontId="3" fillId="0" borderId="0" xfId="0" applyNumberFormat="1" applyFont="1" applyAlignment="1">
      <alignment horizontal="center"/>
    </xf>
    <xf numFmtId="0" fontId="0" fillId="0" borderId="10" xfId="0" applyFill="1" applyBorder="1" applyAlignment="1">
      <alignment/>
    </xf>
    <xf numFmtId="172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172" fontId="0" fillId="34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172" fontId="0" fillId="14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2" fontId="0" fillId="0" borderId="10" xfId="0" applyNumberFormat="1" applyFont="1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172" fontId="3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35" borderId="10" xfId="0" applyFill="1" applyBorder="1" applyAlignment="1">
      <alignment horizontal="center"/>
    </xf>
    <xf numFmtId="1" fontId="0" fillId="35" borderId="10" xfId="0" applyNumberFormat="1" applyFill="1" applyBorder="1" applyAlignment="1">
      <alignment horizontal="center"/>
    </xf>
    <xf numFmtId="1" fontId="0" fillId="0" borderId="0" xfId="0" applyNumberFormat="1" applyAlignment="1">
      <alignment/>
    </xf>
    <xf numFmtId="172" fontId="0" fillId="35" borderId="10" xfId="0" applyNumberForma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172" fontId="0" fillId="0" borderId="0" xfId="0" applyNumberFormat="1" applyFill="1" applyAlignment="1">
      <alignment/>
    </xf>
    <xf numFmtId="0" fontId="0" fillId="35" borderId="10" xfId="0" applyFill="1" applyBorder="1" applyAlignment="1">
      <alignment/>
    </xf>
    <xf numFmtId="0" fontId="42" fillId="0" borderId="10" xfId="0" applyFont="1" applyFill="1" applyBorder="1" applyAlignment="1">
      <alignment horizontal="center"/>
    </xf>
    <xf numFmtId="0" fontId="42" fillId="35" borderId="10" xfId="0" applyFont="1" applyFill="1" applyBorder="1" applyAlignment="1">
      <alignment horizontal="center"/>
    </xf>
    <xf numFmtId="0" fontId="42" fillId="34" borderId="10" xfId="0" applyFont="1" applyFill="1" applyBorder="1" applyAlignment="1">
      <alignment/>
    </xf>
    <xf numFmtId="0" fontId="42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42" fillId="0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horizontal="center"/>
    </xf>
    <xf numFmtId="1" fontId="0" fillId="36" borderId="10" xfId="0" applyNumberForma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right" vertical="center"/>
    </xf>
    <xf numFmtId="172" fontId="0" fillId="0" borderId="0" xfId="0" applyNumberFormat="1" applyFill="1" applyAlignment="1">
      <alignment vertical="center"/>
    </xf>
    <xf numFmtId="0" fontId="0" fillId="0" borderId="0" xfId="0" applyAlignment="1">
      <alignment vertical="center"/>
    </xf>
    <xf numFmtId="172" fontId="0" fillId="0" borderId="0" xfId="0" applyNumberFormat="1" applyAlignment="1">
      <alignment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30"/>
  <sheetViews>
    <sheetView tabSelected="1" view="pageBreakPreview" zoomScaleSheetLayoutView="100" zoomScalePageLayoutView="0" workbookViewId="0" topLeftCell="A1">
      <selection activeCell="H28" sqref="H28"/>
    </sheetView>
  </sheetViews>
  <sheetFormatPr defaultColWidth="9.00390625" defaultRowHeight="12.75"/>
  <cols>
    <col min="1" max="1" width="5.125" style="0" customWidth="1"/>
    <col min="2" max="2" width="19.375" style="0" customWidth="1"/>
    <col min="3" max="3" width="29.625" style="0" customWidth="1"/>
    <col min="4" max="4" width="17.75390625" style="0" customWidth="1"/>
    <col min="5" max="5" width="26.375" style="0" customWidth="1"/>
  </cols>
  <sheetData>
    <row r="1" spans="1:5" ht="63" customHeight="1">
      <c r="A1" s="55" t="s">
        <v>55</v>
      </c>
      <c r="B1" s="55"/>
      <c r="C1" s="55"/>
      <c r="D1" s="55"/>
      <c r="E1" s="55"/>
    </row>
    <row r="2" spans="1:5" ht="77.25" customHeight="1">
      <c r="A2" s="34" t="s">
        <v>0</v>
      </c>
      <c r="B2" s="35" t="s">
        <v>1</v>
      </c>
      <c r="C2" s="35" t="s">
        <v>2</v>
      </c>
      <c r="D2" s="35" t="s">
        <v>4</v>
      </c>
      <c r="E2" s="35" t="s">
        <v>3</v>
      </c>
    </row>
    <row r="3" spans="1:5" ht="20.25" customHeight="1">
      <c r="A3" s="36">
        <v>1</v>
      </c>
      <c r="B3" s="36">
        <v>2</v>
      </c>
      <c r="C3" s="36">
        <v>3</v>
      </c>
      <c r="D3" s="36">
        <v>4</v>
      </c>
      <c r="E3" s="36">
        <v>5</v>
      </c>
    </row>
    <row r="4" spans="1:5" ht="12.75">
      <c r="A4" s="17">
        <v>1</v>
      </c>
      <c r="B4" s="8" t="s">
        <v>6</v>
      </c>
      <c r="C4" s="17">
        <v>25.61</v>
      </c>
      <c r="D4" s="17">
        <v>0</v>
      </c>
      <c r="E4" s="17">
        <f aca="true" t="shared" si="0" ref="E4:E24">C4-D4</f>
        <v>25.61</v>
      </c>
    </row>
    <row r="5" spans="1:5" ht="12.75">
      <c r="A5" s="17">
        <v>2</v>
      </c>
      <c r="B5" s="8" t="s">
        <v>7</v>
      </c>
      <c r="C5" s="17">
        <f>250-160</f>
        <v>90</v>
      </c>
      <c r="D5" s="21">
        <v>0</v>
      </c>
      <c r="E5" s="17">
        <f t="shared" si="0"/>
        <v>90</v>
      </c>
    </row>
    <row r="6" spans="1:5" ht="12.75">
      <c r="A6" s="17">
        <v>3</v>
      </c>
      <c r="B6" s="8" t="s">
        <v>8</v>
      </c>
      <c r="C6" s="23">
        <f>77.493+30</f>
        <v>107.493</v>
      </c>
      <c r="D6" s="21">
        <v>15</v>
      </c>
      <c r="E6" s="17">
        <f t="shared" si="0"/>
        <v>92.493</v>
      </c>
    </row>
    <row r="7" spans="1:5" ht="12.75">
      <c r="A7" s="17">
        <v>4</v>
      </c>
      <c r="B7" s="8" t="s">
        <v>9</v>
      </c>
      <c r="C7" s="17">
        <f>69.5+6</f>
        <v>75.5</v>
      </c>
      <c r="D7" s="17">
        <v>0</v>
      </c>
      <c r="E7" s="17">
        <f t="shared" si="0"/>
        <v>75.5</v>
      </c>
    </row>
    <row r="8" spans="1:5" ht="12.75">
      <c r="A8" s="17">
        <v>5</v>
      </c>
      <c r="B8" s="8" t="s">
        <v>51</v>
      </c>
      <c r="C8" s="17">
        <v>625.42</v>
      </c>
      <c r="D8" s="21">
        <v>0</v>
      </c>
      <c r="E8" s="17">
        <f t="shared" si="0"/>
        <v>625.42</v>
      </c>
    </row>
    <row r="9" spans="1:5" ht="12.75">
      <c r="A9" s="17">
        <v>6</v>
      </c>
      <c r="B9" s="8" t="s">
        <v>10</v>
      </c>
      <c r="C9" s="17">
        <v>239.7</v>
      </c>
      <c r="D9" s="17">
        <v>0</v>
      </c>
      <c r="E9" s="17">
        <f t="shared" si="0"/>
        <v>239.7</v>
      </c>
    </row>
    <row r="10" spans="1:5" ht="12.75">
      <c r="A10" s="17">
        <v>7</v>
      </c>
      <c r="B10" s="8" t="s">
        <v>54</v>
      </c>
      <c r="C10" s="17">
        <v>544</v>
      </c>
      <c r="D10" s="18">
        <f>315+80+40</f>
        <v>435</v>
      </c>
      <c r="E10" s="17">
        <f t="shared" si="0"/>
        <v>109</v>
      </c>
    </row>
    <row r="11" spans="1:5" ht="12.75">
      <c r="A11" s="17">
        <v>8</v>
      </c>
      <c r="B11" s="8" t="s">
        <v>12</v>
      </c>
      <c r="C11" s="17">
        <v>359.82</v>
      </c>
      <c r="D11" s="17">
        <v>0</v>
      </c>
      <c r="E11" s="17">
        <f t="shared" si="0"/>
        <v>359.82</v>
      </c>
    </row>
    <row r="12" spans="1:5" ht="12.75">
      <c r="A12" s="17">
        <v>9</v>
      </c>
      <c r="B12" s="8" t="s">
        <v>13</v>
      </c>
      <c r="C12" s="17">
        <v>42.35</v>
      </c>
      <c r="D12" s="17">
        <v>0</v>
      </c>
      <c r="E12" s="17">
        <f t="shared" si="0"/>
        <v>42.35</v>
      </c>
    </row>
    <row r="13" spans="1:5" ht="12.75">
      <c r="A13" s="17">
        <v>10</v>
      </c>
      <c r="B13" s="8" t="s">
        <v>14</v>
      </c>
      <c r="C13" s="17">
        <v>60</v>
      </c>
      <c r="D13" s="17">
        <v>0</v>
      </c>
      <c r="E13" s="17">
        <f t="shared" si="0"/>
        <v>60</v>
      </c>
    </row>
    <row r="14" spans="1:5" ht="12.75">
      <c r="A14" s="17">
        <v>11</v>
      </c>
      <c r="B14" s="8" t="s">
        <v>15</v>
      </c>
      <c r="C14" s="17">
        <v>153</v>
      </c>
      <c r="D14" s="17">
        <v>0</v>
      </c>
      <c r="E14" s="17">
        <f t="shared" si="0"/>
        <v>153</v>
      </c>
    </row>
    <row r="15" spans="1:5" ht="12.75">
      <c r="A15" s="17">
        <v>12</v>
      </c>
      <c r="B15" s="8" t="s">
        <v>56</v>
      </c>
      <c r="C15" s="17">
        <v>369.74</v>
      </c>
      <c r="D15" s="17">
        <v>0</v>
      </c>
      <c r="E15" s="17">
        <f t="shared" si="0"/>
        <v>369.74</v>
      </c>
    </row>
    <row r="16" spans="1:5" ht="12.75">
      <c r="A16" s="17">
        <v>13</v>
      </c>
      <c r="B16" s="8" t="s">
        <v>23</v>
      </c>
      <c r="C16" s="17">
        <v>319.49</v>
      </c>
      <c r="D16" s="17">
        <v>0</v>
      </c>
      <c r="E16" s="17">
        <f t="shared" si="0"/>
        <v>319.49</v>
      </c>
    </row>
    <row r="17" spans="1:5" ht="12.75">
      <c r="A17" s="17">
        <v>14</v>
      </c>
      <c r="B17" s="8" t="s">
        <v>17</v>
      </c>
      <c r="C17" s="17">
        <v>259.51</v>
      </c>
      <c r="D17" s="17">
        <v>0</v>
      </c>
      <c r="E17" s="17">
        <f t="shared" si="0"/>
        <v>259.51</v>
      </c>
    </row>
    <row r="18" spans="1:5" ht="12.75">
      <c r="A18" s="17">
        <v>15</v>
      </c>
      <c r="B18" s="8" t="s">
        <v>18</v>
      </c>
      <c r="C18" s="17">
        <v>150</v>
      </c>
      <c r="D18" s="17">
        <v>0</v>
      </c>
      <c r="E18" s="17">
        <f t="shared" si="0"/>
        <v>150</v>
      </c>
    </row>
    <row r="19" spans="1:5" ht="12.75">
      <c r="A19" s="17">
        <v>16</v>
      </c>
      <c r="B19" s="8" t="s">
        <v>19</v>
      </c>
      <c r="C19" s="17">
        <v>15</v>
      </c>
      <c r="D19" s="40">
        <v>0</v>
      </c>
      <c r="E19" s="17">
        <f t="shared" si="0"/>
        <v>15</v>
      </c>
    </row>
    <row r="20" spans="1:5" ht="12.75">
      <c r="A20" s="17">
        <v>17</v>
      </c>
      <c r="B20" s="45" t="s">
        <v>27</v>
      </c>
      <c r="C20" s="40">
        <v>115.5</v>
      </c>
      <c r="D20" s="40">
        <v>0</v>
      </c>
      <c r="E20" s="17">
        <f>C20</f>
        <v>115.5</v>
      </c>
    </row>
    <row r="21" spans="1:5" ht="12.75">
      <c r="A21" s="17">
        <v>18</v>
      </c>
      <c r="B21" s="8" t="s">
        <v>20</v>
      </c>
      <c r="C21" s="17">
        <f>190+20.5</f>
        <v>210.5</v>
      </c>
      <c r="D21" s="17">
        <v>0</v>
      </c>
      <c r="E21" s="17">
        <f t="shared" si="0"/>
        <v>210.5</v>
      </c>
    </row>
    <row r="22" spans="1:5" ht="12.75">
      <c r="A22" s="17">
        <v>19</v>
      </c>
      <c r="B22" s="8" t="s">
        <v>21</v>
      </c>
      <c r="C22" s="17">
        <f>250*0.9</f>
        <v>225</v>
      </c>
      <c r="D22" s="17">
        <v>0</v>
      </c>
      <c r="E22" s="17">
        <f t="shared" si="0"/>
        <v>225</v>
      </c>
    </row>
    <row r="23" spans="1:5" ht="12.75">
      <c r="A23" s="17">
        <v>20</v>
      </c>
      <c r="B23" s="8" t="s">
        <v>22</v>
      </c>
      <c r="C23" s="17">
        <v>69.96</v>
      </c>
      <c r="D23" s="21">
        <v>0</v>
      </c>
      <c r="E23" s="17">
        <f t="shared" si="0"/>
        <v>69.96</v>
      </c>
    </row>
    <row r="24" spans="1:5" ht="12.75">
      <c r="A24" s="17">
        <v>21</v>
      </c>
      <c r="B24" s="8" t="s">
        <v>26</v>
      </c>
      <c r="C24" s="17">
        <v>430.65</v>
      </c>
      <c r="D24" s="17">
        <v>0</v>
      </c>
      <c r="E24" s="17">
        <f t="shared" si="0"/>
        <v>430.65</v>
      </c>
    </row>
    <row r="25" spans="1:5" ht="12.75">
      <c r="A25" s="17">
        <v>22</v>
      </c>
      <c r="B25" s="8" t="s">
        <v>24</v>
      </c>
      <c r="C25" s="17">
        <f>659-10-60-5-5-30-5-15-15-10-5-15-(2*15)-15-15-10</f>
        <v>414</v>
      </c>
      <c r="D25" s="21">
        <v>0</v>
      </c>
      <c r="E25" s="17">
        <f>454-15-15-10</f>
        <v>414</v>
      </c>
    </row>
    <row r="26" spans="1:5" ht="18.75" customHeight="1">
      <c r="A26" s="28"/>
      <c r="B26" s="37" t="s">
        <v>5</v>
      </c>
      <c r="C26" s="26">
        <f>SUM(C4:C25)</f>
        <v>4902.2429999999995</v>
      </c>
      <c r="D26" s="26">
        <f>SUM(D4:D25)</f>
        <v>450</v>
      </c>
      <c r="E26" s="26">
        <f>SUM(E4:E25)</f>
        <v>4452.243</v>
      </c>
    </row>
    <row r="27" spans="1:7" ht="12.75">
      <c r="A27" s="28"/>
      <c r="B27" s="28"/>
      <c r="C27" s="27"/>
      <c r="D27" s="28"/>
      <c r="E27" s="28"/>
      <c r="G27" s="9"/>
    </row>
    <row r="28" spans="1:7" s="53" customFormat="1" ht="49.5" customHeight="1">
      <c r="A28" s="50"/>
      <c r="B28" s="50" t="s">
        <v>29</v>
      </c>
      <c r="C28" s="50"/>
      <c r="D28" s="51" t="s">
        <v>30</v>
      </c>
      <c r="E28" s="52"/>
      <c r="G28" s="54"/>
    </row>
    <row r="30" spans="3:8" ht="12.75">
      <c r="C30" s="9"/>
      <c r="E30" s="31"/>
      <c r="H30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8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H30"/>
  <sheetViews>
    <sheetView view="pageBreakPreview" zoomScaleSheetLayoutView="100" zoomScalePageLayoutView="0" workbookViewId="0" topLeftCell="A1">
      <selection activeCell="G14" sqref="G14"/>
    </sheetView>
  </sheetViews>
  <sheetFormatPr defaultColWidth="9.00390625" defaultRowHeight="12.75"/>
  <cols>
    <col min="1" max="1" width="5.125" style="0" customWidth="1"/>
    <col min="2" max="2" width="19.375" style="0" customWidth="1"/>
    <col min="3" max="3" width="29.625" style="0" customWidth="1"/>
    <col min="4" max="4" width="17.75390625" style="0" customWidth="1"/>
    <col min="5" max="5" width="26.375" style="0" customWidth="1"/>
  </cols>
  <sheetData>
    <row r="1" spans="1:5" ht="63" customHeight="1">
      <c r="A1" s="55" t="s">
        <v>46</v>
      </c>
      <c r="B1" s="55"/>
      <c r="C1" s="55"/>
      <c r="D1" s="55"/>
      <c r="E1" s="55"/>
    </row>
    <row r="2" spans="1:5" ht="77.25" customHeight="1">
      <c r="A2" s="34" t="s">
        <v>0</v>
      </c>
      <c r="B2" s="35" t="s">
        <v>1</v>
      </c>
      <c r="C2" s="35" t="s">
        <v>2</v>
      </c>
      <c r="D2" s="35" t="s">
        <v>4</v>
      </c>
      <c r="E2" s="35" t="s">
        <v>3</v>
      </c>
    </row>
    <row r="3" spans="1:5" ht="20.25" customHeight="1">
      <c r="A3" s="36">
        <v>1</v>
      </c>
      <c r="B3" s="36">
        <v>2</v>
      </c>
      <c r="C3" s="36">
        <v>3</v>
      </c>
      <c r="D3" s="36">
        <v>4</v>
      </c>
      <c r="E3" s="36">
        <v>5</v>
      </c>
    </row>
    <row r="4" spans="1:5" ht="12.75">
      <c r="A4" s="17">
        <v>1</v>
      </c>
      <c r="B4" s="8" t="s">
        <v>6</v>
      </c>
      <c r="C4" s="17">
        <v>25.61</v>
      </c>
      <c r="D4" s="17">
        <v>0</v>
      </c>
      <c r="E4" s="17">
        <f aca="true" t="shared" si="0" ref="E4:E25">C4-D4</f>
        <v>25.61</v>
      </c>
    </row>
    <row r="5" spans="1:5" ht="12.75">
      <c r="A5" s="17">
        <v>2</v>
      </c>
      <c r="B5" s="8" t="s">
        <v>7</v>
      </c>
      <c r="C5" s="17">
        <v>65</v>
      </c>
      <c r="D5" s="21">
        <v>0</v>
      </c>
      <c r="E5" s="17">
        <f t="shared" si="0"/>
        <v>65</v>
      </c>
    </row>
    <row r="6" spans="1:5" ht="12.75">
      <c r="A6" s="17">
        <v>3</v>
      </c>
      <c r="B6" s="44" t="s">
        <v>8</v>
      </c>
      <c r="C6" s="49">
        <f>155.26+8+3.27-3-10-0.007-5.53-12-57+3.5-5+60-40</f>
        <v>97.493</v>
      </c>
      <c r="D6" s="25">
        <v>20</v>
      </c>
      <c r="E6" s="15">
        <f t="shared" si="0"/>
        <v>77.493</v>
      </c>
    </row>
    <row r="7" spans="1:5" ht="12.75">
      <c r="A7" s="17">
        <v>4</v>
      </c>
      <c r="B7" s="8" t="s">
        <v>9</v>
      </c>
      <c r="C7" s="17">
        <f>69.5+6</f>
        <v>75.5</v>
      </c>
      <c r="D7" s="17">
        <v>0</v>
      </c>
      <c r="E7" s="17">
        <f t="shared" si="0"/>
        <v>75.5</v>
      </c>
    </row>
    <row r="8" spans="1:5" ht="12.75">
      <c r="A8" s="17">
        <v>5</v>
      </c>
      <c r="B8" s="8" t="s">
        <v>25</v>
      </c>
      <c r="C8" s="17">
        <f>720-496-5+240-10-150-14</f>
        <v>285</v>
      </c>
      <c r="D8" s="21">
        <v>0</v>
      </c>
      <c r="E8" s="17">
        <f t="shared" si="0"/>
        <v>285</v>
      </c>
    </row>
    <row r="9" spans="1:5" ht="12.75">
      <c r="A9" s="17">
        <v>6</v>
      </c>
      <c r="B9" s="8" t="s">
        <v>10</v>
      </c>
      <c r="C9" s="17">
        <v>77.9</v>
      </c>
      <c r="D9" s="17">
        <v>0</v>
      </c>
      <c r="E9" s="17">
        <f t="shared" si="0"/>
        <v>77.9</v>
      </c>
    </row>
    <row r="10" spans="1:5" ht="12.75">
      <c r="A10" s="17">
        <v>7</v>
      </c>
      <c r="B10" s="8" t="s">
        <v>11</v>
      </c>
      <c r="C10" s="17">
        <f>780-(164-10+60)</f>
        <v>566</v>
      </c>
      <c r="D10" s="18">
        <v>315</v>
      </c>
      <c r="E10" s="17">
        <f t="shared" si="0"/>
        <v>251</v>
      </c>
    </row>
    <row r="11" spans="1:5" ht="12.75">
      <c r="A11" s="17">
        <v>8</v>
      </c>
      <c r="B11" s="8" t="s">
        <v>12</v>
      </c>
      <c r="C11" s="17">
        <v>280</v>
      </c>
      <c r="D11" s="17">
        <v>0</v>
      </c>
      <c r="E11" s="17">
        <f t="shared" si="0"/>
        <v>280</v>
      </c>
    </row>
    <row r="12" spans="1:5" ht="12.75">
      <c r="A12" s="17">
        <v>9</v>
      </c>
      <c r="B12" s="8" t="s">
        <v>13</v>
      </c>
      <c r="C12" s="17">
        <f>376+5.06+0.025-15-5+8+10</f>
        <v>379.085</v>
      </c>
      <c r="D12" s="17">
        <v>0</v>
      </c>
      <c r="E12" s="17">
        <f t="shared" si="0"/>
        <v>379.085</v>
      </c>
    </row>
    <row r="13" spans="1:5" ht="12.75">
      <c r="A13" s="17">
        <v>10</v>
      </c>
      <c r="B13" s="8" t="s">
        <v>14</v>
      </c>
      <c r="C13" s="17">
        <v>60</v>
      </c>
      <c r="D13" s="17">
        <v>0</v>
      </c>
      <c r="E13" s="17">
        <f t="shared" si="0"/>
        <v>60</v>
      </c>
    </row>
    <row r="14" spans="1:5" ht="12.75">
      <c r="A14" s="17">
        <v>11</v>
      </c>
      <c r="B14" s="8" t="s">
        <v>15</v>
      </c>
      <c r="C14" s="17">
        <f>186.5-29-60</f>
        <v>97.5</v>
      </c>
      <c r="D14" s="17">
        <v>0</v>
      </c>
      <c r="E14" s="17">
        <f t="shared" si="0"/>
        <v>97.5</v>
      </c>
    </row>
    <row r="15" spans="1:5" ht="12.75">
      <c r="A15" s="17">
        <v>12</v>
      </c>
      <c r="B15" s="8" t="s">
        <v>16</v>
      </c>
      <c r="C15" s="17">
        <f>360.5-20+3-15</f>
        <v>328.5</v>
      </c>
      <c r="D15" s="17">
        <v>0</v>
      </c>
      <c r="E15" s="17">
        <f t="shared" si="0"/>
        <v>328.5</v>
      </c>
    </row>
    <row r="16" spans="1:5" ht="12.75">
      <c r="A16" s="17">
        <v>13</v>
      </c>
      <c r="B16" s="8" t="s">
        <v>23</v>
      </c>
      <c r="C16" s="17">
        <f>406.97-15-15+15-3+116.8+40</f>
        <v>545.77</v>
      </c>
      <c r="D16" s="17">
        <v>0</v>
      </c>
      <c r="E16" s="17">
        <f t="shared" si="0"/>
        <v>545.77</v>
      </c>
    </row>
    <row r="17" spans="1:5" ht="12.75">
      <c r="A17" s="17">
        <v>14</v>
      </c>
      <c r="B17" s="8" t="s">
        <v>17</v>
      </c>
      <c r="C17" s="17">
        <v>216.54</v>
      </c>
      <c r="D17" s="17">
        <v>0</v>
      </c>
      <c r="E17" s="17">
        <f t="shared" si="0"/>
        <v>216.54</v>
      </c>
    </row>
    <row r="18" spans="1:5" ht="12.75">
      <c r="A18" s="17">
        <v>15</v>
      </c>
      <c r="B18" s="8" t="s">
        <v>18</v>
      </c>
      <c r="C18" s="17">
        <f>120-30</f>
        <v>90</v>
      </c>
      <c r="D18" s="17">
        <v>0</v>
      </c>
      <c r="E18" s="17">
        <f t="shared" si="0"/>
        <v>90</v>
      </c>
    </row>
    <row r="19" spans="1:5" ht="12.75">
      <c r="A19" s="17">
        <v>16</v>
      </c>
      <c r="B19" s="8" t="s">
        <v>19</v>
      </c>
      <c r="C19" s="17">
        <f>104-10</f>
        <v>94</v>
      </c>
      <c r="D19" s="17">
        <v>0</v>
      </c>
      <c r="E19" s="17">
        <f t="shared" si="0"/>
        <v>94</v>
      </c>
    </row>
    <row r="20" spans="1:5" ht="12.75">
      <c r="A20" s="17">
        <v>17</v>
      </c>
      <c r="B20" s="45" t="s">
        <v>27</v>
      </c>
      <c r="C20" s="40">
        <f>182-6-3-5-7-6-6-6-15-15-15-3-10</f>
        <v>85</v>
      </c>
      <c r="D20" s="40">
        <v>0</v>
      </c>
      <c r="E20" s="17">
        <f>C20</f>
        <v>85</v>
      </c>
    </row>
    <row r="21" spans="1:5" ht="12.75">
      <c r="A21" s="17">
        <v>18</v>
      </c>
      <c r="B21" s="8" t="s">
        <v>20</v>
      </c>
      <c r="C21" s="17">
        <f>190+20.5</f>
        <v>210.5</v>
      </c>
      <c r="D21" s="17">
        <v>0</v>
      </c>
      <c r="E21" s="17">
        <f t="shared" si="0"/>
        <v>210.5</v>
      </c>
    </row>
    <row r="22" spans="1:5" ht="12.75">
      <c r="A22" s="17">
        <v>19</v>
      </c>
      <c r="B22" s="8" t="s">
        <v>21</v>
      </c>
      <c r="C22" s="17">
        <f>250*0.9</f>
        <v>225</v>
      </c>
      <c r="D22" s="17">
        <v>0</v>
      </c>
      <c r="E22" s="17">
        <f t="shared" si="0"/>
        <v>225</v>
      </c>
    </row>
    <row r="23" spans="1:5" ht="12.75">
      <c r="A23" s="17">
        <v>20</v>
      </c>
      <c r="B23" s="8" t="s">
        <v>22</v>
      </c>
      <c r="C23" s="17">
        <f>192.5-7-6.6</f>
        <v>178.9</v>
      </c>
      <c r="D23" s="21">
        <v>0</v>
      </c>
      <c r="E23" s="17">
        <f t="shared" si="0"/>
        <v>178.9</v>
      </c>
    </row>
    <row r="24" spans="1:5" ht="12.75">
      <c r="A24" s="17">
        <v>21</v>
      </c>
      <c r="B24" s="8" t="s">
        <v>26</v>
      </c>
      <c r="C24" s="17">
        <f>460.51+45</f>
        <v>505.51</v>
      </c>
      <c r="D24" s="17">
        <v>0</v>
      </c>
      <c r="E24" s="17">
        <f t="shared" si="0"/>
        <v>505.51</v>
      </c>
    </row>
    <row r="25" spans="1:5" ht="12.75">
      <c r="A25" s="17">
        <v>22</v>
      </c>
      <c r="B25" s="44" t="s">
        <v>24</v>
      </c>
      <c r="C25" s="15">
        <f>659-10-60-5-5-30-5-15-15-10-5-15-(2*15)</f>
        <v>454</v>
      </c>
      <c r="D25" s="25">
        <v>0</v>
      </c>
      <c r="E25" s="15">
        <f t="shared" si="0"/>
        <v>454</v>
      </c>
    </row>
    <row r="26" spans="1:5" ht="18.75" customHeight="1">
      <c r="A26" s="28"/>
      <c r="B26" s="37" t="s">
        <v>5</v>
      </c>
      <c r="C26" s="26">
        <f>SUM(C4:C25)</f>
        <v>4942.808</v>
      </c>
      <c r="D26" s="26">
        <f>SUM(D4:D25)</f>
        <v>335</v>
      </c>
      <c r="E26" s="26">
        <f>SUM(E4:E25)</f>
        <v>4607.808</v>
      </c>
    </row>
    <row r="27" spans="1:7" ht="12.75">
      <c r="A27" s="28"/>
      <c r="B27" s="28"/>
      <c r="C27" s="27"/>
      <c r="D27" s="28"/>
      <c r="E27" s="28"/>
      <c r="G27" s="9"/>
    </row>
    <row r="28" spans="1:7" ht="49.5" customHeight="1">
      <c r="A28" s="28"/>
      <c r="B28" s="28" t="s">
        <v>29</v>
      </c>
      <c r="C28" s="28"/>
      <c r="D28" s="6" t="s">
        <v>30</v>
      </c>
      <c r="E28" s="38"/>
      <c r="G28" s="9"/>
    </row>
    <row r="30" spans="3:8" ht="12.75">
      <c r="C30" s="9"/>
      <c r="E30" s="31"/>
      <c r="H30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8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H30"/>
  <sheetViews>
    <sheetView view="pageBreakPreview" zoomScaleSheetLayoutView="100" zoomScalePageLayoutView="0" workbookViewId="0" topLeftCell="A1">
      <selection activeCell="E19" sqref="E19"/>
    </sheetView>
  </sheetViews>
  <sheetFormatPr defaultColWidth="9.00390625" defaultRowHeight="12.75"/>
  <cols>
    <col min="1" max="1" width="5.125" style="0" customWidth="1"/>
    <col min="2" max="2" width="19.375" style="0" customWidth="1"/>
    <col min="3" max="3" width="29.625" style="0" customWidth="1"/>
    <col min="4" max="4" width="17.75390625" style="0" customWidth="1"/>
    <col min="5" max="5" width="26.375" style="0" customWidth="1"/>
  </cols>
  <sheetData>
    <row r="1" spans="1:5" ht="63" customHeight="1">
      <c r="A1" s="55" t="s">
        <v>45</v>
      </c>
      <c r="B1" s="55"/>
      <c r="C1" s="55"/>
      <c r="D1" s="55"/>
      <c r="E1" s="55"/>
    </row>
    <row r="2" spans="1:5" ht="77.25" customHeight="1">
      <c r="A2" s="34" t="s">
        <v>0</v>
      </c>
      <c r="B2" s="35" t="s">
        <v>1</v>
      </c>
      <c r="C2" s="35" t="s">
        <v>2</v>
      </c>
      <c r="D2" s="35" t="s">
        <v>4</v>
      </c>
      <c r="E2" s="35" t="s">
        <v>3</v>
      </c>
    </row>
    <row r="3" spans="1:5" ht="20.25" customHeight="1">
      <c r="A3" s="36">
        <v>1</v>
      </c>
      <c r="B3" s="36">
        <v>2</v>
      </c>
      <c r="C3" s="36">
        <v>3</v>
      </c>
      <c r="D3" s="36">
        <v>4</v>
      </c>
      <c r="E3" s="36">
        <v>5</v>
      </c>
    </row>
    <row r="4" spans="1:5" ht="12.75">
      <c r="A4" s="17">
        <v>1</v>
      </c>
      <c r="B4" s="8" t="s">
        <v>6</v>
      </c>
      <c r="C4" s="17">
        <v>25.61</v>
      </c>
      <c r="D4" s="17">
        <v>0</v>
      </c>
      <c r="E4" s="17">
        <f aca="true" t="shared" si="0" ref="E4:E25">C4-D4</f>
        <v>25.61</v>
      </c>
    </row>
    <row r="5" spans="1:5" ht="12.75">
      <c r="A5" s="17">
        <v>2</v>
      </c>
      <c r="B5" s="8" t="s">
        <v>7</v>
      </c>
      <c r="C5" s="17">
        <v>65</v>
      </c>
      <c r="D5" s="21">
        <v>0</v>
      </c>
      <c r="E5" s="17">
        <f t="shared" si="0"/>
        <v>65</v>
      </c>
    </row>
    <row r="6" spans="1:5" ht="12.75">
      <c r="A6" s="17">
        <v>3</v>
      </c>
      <c r="B6" s="8" t="s">
        <v>8</v>
      </c>
      <c r="C6" s="23">
        <f>155.26+8+3.27-3-10-0.007-5.53-12-57+3.5-5+60-40</f>
        <v>97.493</v>
      </c>
      <c r="D6" s="21">
        <v>0</v>
      </c>
      <c r="E6" s="17">
        <f t="shared" si="0"/>
        <v>97.493</v>
      </c>
    </row>
    <row r="7" spans="1:5" ht="12.75">
      <c r="A7" s="17">
        <v>4</v>
      </c>
      <c r="B7" s="8" t="s">
        <v>9</v>
      </c>
      <c r="C7" s="17">
        <f>69.5+6</f>
        <v>75.5</v>
      </c>
      <c r="D7" s="17">
        <v>0</v>
      </c>
      <c r="E7" s="17">
        <f t="shared" si="0"/>
        <v>75.5</v>
      </c>
    </row>
    <row r="8" spans="1:5" ht="12.75">
      <c r="A8" s="17">
        <v>5</v>
      </c>
      <c r="B8" s="8" t="s">
        <v>25</v>
      </c>
      <c r="C8" s="17">
        <f>720-496-5+240-10-150-14</f>
        <v>285</v>
      </c>
      <c r="D8" s="21">
        <v>0</v>
      </c>
      <c r="E8" s="17">
        <f t="shared" si="0"/>
        <v>285</v>
      </c>
    </row>
    <row r="9" spans="1:5" ht="12.75">
      <c r="A9" s="17">
        <v>6</v>
      </c>
      <c r="B9" s="8" t="s">
        <v>10</v>
      </c>
      <c r="C9" s="17">
        <v>77.9</v>
      </c>
      <c r="D9" s="17">
        <v>0</v>
      </c>
      <c r="E9" s="17">
        <f t="shared" si="0"/>
        <v>77.9</v>
      </c>
    </row>
    <row r="10" spans="1:5" ht="12.75">
      <c r="A10" s="17">
        <v>7</v>
      </c>
      <c r="B10" s="8" t="s">
        <v>11</v>
      </c>
      <c r="C10" s="17">
        <f>780-(164-10+60)</f>
        <v>566</v>
      </c>
      <c r="D10" s="18">
        <v>315</v>
      </c>
      <c r="E10" s="17">
        <f t="shared" si="0"/>
        <v>251</v>
      </c>
    </row>
    <row r="11" spans="1:5" ht="12.75">
      <c r="A11" s="17">
        <v>8</v>
      </c>
      <c r="B11" s="8" t="s">
        <v>12</v>
      </c>
      <c r="C11" s="17">
        <v>280</v>
      </c>
      <c r="D11" s="17">
        <v>0</v>
      </c>
      <c r="E11" s="17">
        <f t="shared" si="0"/>
        <v>280</v>
      </c>
    </row>
    <row r="12" spans="1:5" ht="12.75">
      <c r="A12" s="17">
        <v>9</v>
      </c>
      <c r="B12" s="8" t="s">
        <v>13</v>
      </c>
      <c r="C12" s="17">
        <f>376+5.06+0.025-15-5+8+10</f>
        <v>379.085</v>
      </c>
      <c r="D12" s="17">
        <v>0</v>
      </c>
      <c r="E12" s="17">
        <f t="shared" si="0"/>
        <v>379.085</v>
      </c>
    </row>
    <row r="13" spans="1:5" ht="12.75">
      <c r="A13" s="17">
        <v>10</v>
      </c>
      <c r="B13" s="8" t="s">
        <v>14</v>
      </c>
      <c r="C13" s="17">
        <v>60</v>
      </c>
      <c r="D13" s="17">
        <v>0</v>
      </c>
      <c r="E13" s="17">
        <f t="shared" si="0"/>
        <v>60</v>
      </c>
    </row>
    <row r="14" spans="1:5" ht="12.75">
      <c r="A14" s="17">
        <v>11</v>
      </c>
      <c r="B14" s="8" t="s">
        <v>15</v>
      </c>
      <c r="C14" s="17">
        <f>186.5-29-60</f>
        <v>97.5</v>
      </c>
      <c r="D14" s="17">
        <v>0</v>
      </c>
      <c r="E14" s="17">
        <f t="shared" si="0"/>
        <v>97.5</v>
      </c>
    </row>
    <row r="15" spans="1:5" ht="12.75">
      <c r="A15" s="17">
        <v>12</v>
      </c>
      <c r="B15" s="8" t="s">
        <v>16</v>
      </c>
      <c r="C15" s="17">
        <f>360.5-20+3-15</f>
        <v>328.5</v>
      </c>
      <c r="D15" s="17">
        <v>0</v>
      </c>
      <c r="E15" s="17">
        <f t="shared" si="0"/>
        <v>328.5</v>
      </c>
    </row>
    <row r="16" spans="1:5" ht="12.75">
      <c r="A16" s="17">
        <v>13</v>
      </c>
      <c r="B16" s="8" t="s">
        <v>23</v>
      </c>
      <c r="C16" s="17">
        <f>406.97-15-15+15-3+116.8+40</f>
        <v>545.77</v>
      </c>
      <c r="D16" s="17">
        <v>0</v>
      </c>
      <c r="E16" s="17">
        <f t="shared" si="0"/>
        <v>545.77</v>
      </c>
    </row>
    <row r="17" spans="1:5" ht="12.75">
      <c r="A17" s="17">
        <v>14</v>
      </c>
      <c r="B17" s="8" t="s">
        <v>17</v>
      </c>
      <c r="C17" s="17">
        <v>216.54</v>
      </c>
      <c r="D17" s="17">
        <v>0</v>
      </c>
      <c r="E17" s="17">
        <f t="shared" si="0"/>
        <v>216.54</v>
      </c>
    </row>
    <row r="18" spans="1:5" ht="12.75">
      <c r="A18" s="17">
        <v>15</v>
      </c>
      <c r="B18" s="8" t="s">
        <v>18</v>
      </c>
      <c r="C18" s="17">
        <f>120-30</f>
        <v>90</v>
      </c>
      <c r="D18" s="17">
        <v>0</v>
      </c>
      <c r="E18" s="17">
        <f t="shared" si="0"/>
        <v>90</v>
      </c>
    </row>
    <row r="19" spans="1:5" ht="12.75">
      <c r="A19" s="17">
        <v>16</v>
      </c>
      <c r="B19" s="8" t="s">
        <v>19</v>
      </c>
      <c r="C19" s="17">
        <f>104-10</f>
        <v>94</v>
      </c>
      <c r="D19" s="17">
        <v>0</v>
      </c>
      <c r="E19" s="17">
        <f t="shared" si="0"/>
        <v>94</v>
      </c>
    </row>
    <row r="20" spans="1:5" ht="12.75">
      <c r="A20" s="17">
        <v>17</v>
      </c>
      <c r="B20" s="45" t="s">
        <v>27</v>
      </c>
      <c r="C20" s="40">
        <f>182-6-3-5-7-6-6-6-15-15-15-3-10</f>
        <v>85</v>
      </c>
      <c r="D20" s="40">
        <v>0</v>
      </c>
      <c r="E20" s="17">
        <f>C20</f>
        <v>85</v>
      </c>
    </row>
    <row r="21" spans="1:5" ht="12.75">
      <c r="A21" s="17">
        <v>18</v>
      </c>
      <c r="B21" s="8" t="s">
        <v>20</v>
      </c>
      <c r="C21" s="17">
        <f>190+20.5</f>
        <v>210.5</v>
      </c>
      <c r="D21" s="17">
        <v>0</v>
      </c>
      <c r="E21" s="17">
        <f t="shared" si="0"/>
        <v>210.5</v>
      </c>
    </row>
    <row r="22" spans="1:5" ht="12.75">
      <c r="A22" s="17">
        <v>19</v>
      </c>
      <c r="B22" s="8" t="s">
        <v>21</v>
      </c>
      <c r="C22" s="17">
        <f>250*0.9</f>
        <v>225</v>
      </c>
      <c r="D22" s="17">
        <v>0</v>
      </c>
      <c r="E22" s="17">
        <f t="shared" si="0"/>
        <v>225</v>
      </c>
    </row>
    <row r="23" spans="1:5" ht="12.75">
      <c r="A23" s="17">
        <v>20</v>
      </c>
      <c r="B23" s="8" t="s">
        <v>22</v>
      </c>
      <c r="C23" s="17">
        <f>192.5-7-6.6</f>
        <v>178.9</v>
      </c>
      <c r="D23" s="21">
        <v>0</v>
      </c>
      <c r="E23" s="17">
        <f t="shared" si="0"/>
        <v>178.9</v>
      </c>
    </row>
    <row r="24" spans="1:5" ht="12.75">
      <c r="A24" s="17">
        <v>21</v>
      </c>
      <c r="B24" s="8" t="s">
        <v>26</v>
      </c>
      <c r="C24" s="17">
        <f>460.51+45</f>
        <v>505.51</v>
      </c>
      <c r="D24" s="17">
        <v>0</v>
      </c>
      <c r="E24" s="17">
        <f t="shared" si="0"/>
        <v>505.51</v>
      </c>
    </row>
    <row r="25" spans="1:5" ht="12.75">
      <c r="A25" s="17">
        <v>22</v>
      </c>
      <c r="B25" s="8" t="s">
        <v>24</v>
      </c>
      <c r="C25" s="17">
        <f>659-10-60-5-5-30-5-15-15-10-5-15</f>
        <v>484</v>
      </c>
      <c r="D25" s="21">
        <v>0</v>
      </c>
      <c r="E25" s="17">
        <f t="shared" si="0"/>
        <v>484</v>
      </c>
    </row>
    <row r="26" spans="1:5" ht="18.75" customHeight="1">
      <c r="A26" s="28"/>
      <c r="B26" s="37" t="s">
        <v>5</v>
      </c>
      <c r="C26" s="26">
        <f>SUM(C4:C25)</f>
        <v>4972.808</v>
      </c>
      <c r="D26" s="26">
        <f>SUM(D4:D25)</f>
        <v>315</v>
      </c>
      <c r="E26" s="26">
        <f>SUM(E4:E25)</f>
        <v>4657.808</v>
      </c>
    </row>
    <row r="27" spans="1:7" ht="12.75">
      <c r="A27" s="28"/>
      <c r="B27" s="28"/>
      <c r="C27" s="27"/>
      <c r="D27" s="28"/>
      <c r="E27" s="28"/>
      <c r="G27" s="9"/>
    </row>
    <row r="28" spans="1:7" ht="49.5" customHeight="1">
      <c r="A28" s="28"/>
      <c r="B28" s="28" t="s">
        <v>29</v>
      </c>
      <c r="C28" s="28"/>
      <c r="D28" s="6" t="s">
        <v>30</v>
      </c>
      <c r="E28" s="38"/>
      <c r="G28" s="9"/>
    </row>
    <row r="30" spans="3:8" ht="12.75">
      <c r="C30" s="9"/>
      <c r="E30" s="31"/>
      <c r="H30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H30"/>
  <sheetViews>
    <sheetView view="pageBreakPreview" zoomScaleSheetLayoutView="100" zoomScalePageLayoutView="0" workbookViewId="0" topLeftCell="A1">
      <selection activeCell="C8" sqref="C8"/>
    </sheetView>
  </sheetViews>
  <sheetFormatPr defaultColWidth="9.00390625" defaultRowHeight="12.75"/>
  <cols>
    <col min="1" max="1" width="5.125" style="0" customWidth="1"/>
    <col min="2" max="2" width="19.375" style="0" customWidth="1"/>
    <col min="3" max="3" width="29.625" style="0" customWidth="1"/>
    <col min="4" max="4" width="17.75390625" style="0" customWidth="1"/>
    <col min="5" max="5" width="26.375" style="0" customWidth="1"/>
  </cols>
  <sheetData>
    <row r="1" spans="1:5" ht="63" customHeight="1">
      <c r="A1" s="55" t="s">
        <v>45</v>
      </c>
      <c r="B1" s="55"/>
      <c r="C1" s="55"/>
      <c r="D1" s="55"/>
      <c r="E1" s="55"/>
    </row>
    <row r="2" spans="1:5" ht="77.25" customHeight="1">
      <c r="A2" s="34" t="s">
        <v>0</v>
      </c>
      <c r="B2" s="35" t="s">
        <v>1</v>
      </c>
      <c r="C2" s="35" t="s">
        <v>2</v>
      </c>
      <c r="D2" s="35" t="s">
        <v>4</v>
      </c>
      <c r="E2" s="35" t="s">
        <v>3</v>
      </c>
    </row>
    <row r="3" spans="1:5" ht="20.25" customHeight="1">
      <c r="A3" s="36">
        <v>1</v>
      </c>
      <c r="B3" s="36">
        <v>2</v>
      </c>
      <c r="C3" s="36">
        <v>3</v>
      </c>
      <c r="D3" s="36">
        <v>4</v>
      </c>
      <c r="E3" s="36">
        <v>5</v>
      </c>
    </row>
    <row r="4" spans="1:5" ht="12.75">
      <c r="A4" s="17">
        <v>1</v>
      </c>
      <c r="B4" s="8" t="s">
        <v>6</v>
      </c>
      <c r="C4" s="17">
        <v>25.61</v>
      </c>
      <c r="D4" s="17">
        <v>0</v>
      </c>
      <c r="E4" s="17">
        <f aca="true" t="shared" si="0" ref="E4:E25">C4-D4</f>
        <v>25.61</v>
      </c>
    </row>
    <row r="5" spans="1:5" ht="12.75">
      <c r="A5" s="17">
        <v>2</v>
      </c>
      <c r="B5" s="8" t="s">
        <v>7</v>
      </c>
      <c r="C5" s="17">
        <v>65</v>
      </c>
      <c r="D5" s="21">
        <v>0</v>
      </c>
      <c r="E5" s="17">
        <f t="shared" si="0"/>
        <v>65</v>
      </c>
    </row>
    <row r="6" spans="1:5" ht="12.75">
      <c r="A6" s="17">
        <v>3</v>
      </c>
      <c r="B6" s="44" t="s">
        <v>8</v>
      </c>
      <c r="C6" s="49">
        <f>155.26+8+3.27-3-10-0.007-5.53-12-57+3.5-5+60-40</f>
        <v>97.493</v>
      </c>
      <c r="D6" s="25">
        <v>0</v>
      </c>
      <c r="E6" s="15">
        <f t="shared" si="0"/>
        <v>97.493</v>
      </c>
    </row>
    <row r="7" spans="1:5" ht="12.75">
      <c r="A7" s="17">
        <v>4</v>
      </c>
      <c r="B7" s="8" t="s">
        <v>9</v>
      </c>
      <c r="C7" s="17">
        <f>69.5+6</f>
        <v>75.5</v>
      </c>
      <c r="D7" s="17">
        <v>0</v>
      </c>
      <c r="E7" s="17">
        <f t="shared" si="0"/>
        <v>75.5</v>
      </c>
    </row>
    <row r="8" spans="1:5" ht="12.75">
      <c r="A8" s="17">
        <v>5</v>
      </c>
      <c r="B8" s="8" t="s">
        <v>25</v>
      </c>
      <c r="C8" s="17">
        <f>720-496-5+240-10-150-14</f>
        <v>285</v>
      </c>
      <c r="D8" s="21">
        <v>0</v>
      </c>
      <c r="E8" s="17">
        <f t="shared" si="0"/>
        <v>285</v>
      </c>
    </row>
    <row r="9" spans="1:5" ht="12.75">
      <c r="A9" s="17">
        <v>6</v>
      </c>
      <c r="B9" s="8" t="s">
        <v>10</v>
      </c>
      <c r="C9" s="17">
        <v>77.9</v>
      </c>
      <c r="D9" s="17">
        <v>0</v>
      </c>
      <c r="E9" s="17">
        <f t="shared" si="0"/>
        <v>77.9</v>
      </c>
    </row>
    <row r="10" spans="1:5" ht="12.75">
      <c r="A10" s="17">
        <v>7</v>
      </c>
      <c r="B10" s="8" t="s">
        <v>11</v>
      </c>
      <c r="C10" s="17">
        <f>780-(164-10+60)</f>
        <v>566</v>
      </c>
      <c r="D10" s="18">
        <v>315</v>
      </c>
      <c r="E10" s="17">
        <f t="shared" si="0"/>
        <v>251</v>
      </c>
    </row>
    <row r="11" spans="1:5" ht="12.75">
      <c r="A11" s="17">
        <v>8</v>
      </c>
      <c r="B11" s="8" t="s">
        <v>12</v>
      </c>
      <c r="C11" s="17">
        <v>280</v>
      </c>
      <c r="D11" s="17">
        <v>0</v>
      </c>
      <c r="E11" s="17">
        <f t="shared" si="0"/>
        <v>280</v>
      </c>
    </row>
    <row r="12" spans="1:5" ht="12.75">
      <c r="A12" s="17">
        <v>9</v>
      </c>
      <c r="B12" s="8" t="s">
        <v>13</v>
      </c>
      <c r="C12" s="17">
        <f>376+5.06+0.025-15-5+8+10</f>
        <v>379.085</v>
      </c>
      <c r="D12" s="17">
        <v>0</v>
      </c>
      <c r="E12" s="17">
        <f t="shared" si="0"/>
        <v>379.085</v>
      </c>
    </row>
    <row r="13" spans="1:5" ht="12.75">
      <c r="A13" s="17">
        <v>10</v>
      </c>
      <c r="B13" s="8" t="s">
        <v>14</v>
      </c>
      <c r="C13" s="17">
        <v>60</v>
      </c>
      <c r="D13" s="17">
        <v>0</v>
      </c>
      <c r="E13" s="17">
        <f t="shared" si="0"/>
        <v>60</v>
      </c>
    </row>
    <row r="14" spans="1:5" ht="12.75">
      <c r="A14" s="17">
        <v>11</v>
      </c>
      <c r="B14" s="8" t="s">
        <v>15</v>
      </c>
      <c r="C14" s="17">
        <f>186.5-29-60</f>
        <v>97.5</v>
      </c>
      <c r="D14" s="17">
        <v>0</v>
      </c>
      <c r="E14" s="17">
        <f t="shared" si="0"/>
        <v>97.5</v>
      </c>
    </row>
    <row r="15" spans="1:5" ht="12.75">
      <c r="A15" s="17">
        <v>12</v>
      </c>
      <c r="B15" s="8" t="s">
        <v>16</v>
      </c>
      <c r="C15" s="17">
        <f>360.5-20+3-15</f>
        <v>328.5</v>
      </c>
      <c r="D15" s="17">
        <v>0</v>
      </c>
      <c r="E15" s="17">
        <f t="shared" si="0"/>
        <v>328.5</v>
      </c>
    </row>
    <row r="16" spans="1:5" ht="12.75">
      <c r="A16" s="17">
        <v>13</v>
      </c>
      <c r="B16" s="8" t="s">
        <v>23</v>
      </c>
      <c r="C16" s="17">
        <f>406.97-15-15+15-3+116.8+40</f>
        <v>545.77</v>
      </c>
      <c r="D16" s="17">
        <v>0</v>
      </c>
      <c r="E16" s="17">
        <f t="shared" si="0"/>
        <v>545.77</v>
      </c>
    </row>
    <row r="17" spans="1:5" ht="12.75">
      <c r="A17" s="17">
        <v>14</v>
      </c>
      <c r="B17" s="8" t="s">
        <v>17</v>
      </c>
      <c r="C17" s="17">
        <v>216.54</v>
      </c>
      <c r="D17" s="17">
        <v>0</v>
      </c>
      <c r="E17" s="17">
        <f t="shared" si="0"/>
        <v>216.54</v>
      </c>
    </row>
    <row r="18" spans="1:5" ht="12.75">
      <c r="A18" s="17">
        <v>15</v>
      </c>
      <c r="B18" s="8" t="s">
        <v>18</v>
      </c>
      <c r="C18" s="17">
        <f>120-30</f>
        <v>90</v>
      </c>
      <c r="D18" s="17">
        <v>0</v>
      </c>
      <c r="E18" s="17">
        <f t="shared" si="0"/>
        <v>90</v>
      </c>
    </row>
    <row r="19" spans="1:5" ht="12.75">
      <c r="A19" s="17">
        <v>16</v>
      </c>
      <c r="B19" s="8" t="s">
        <v>19</v>
      </c>
      <c r="C19" s="17">
        <f>104-10</f>
        <v>94</v>
      </c>
      <c r="D19" s="17">
        <v>0</v>
      </c>
      <c r="E19" s="17">
        <f t="shared" si="0"/>
        <v>94</v>
      </c>
    </row>
    <row r="20" spans="1:5" ht="12.75">
      <c r="A20" s="17">
        <v>17</v>
      </c>
      <c r="B20" s="42" t="s">
        <v>27</v>
      </c>
      <c r="C20" s="43">
        <f>182-6-3-5-7-6-6-6-15-15-15-3-10</f>
        <v>85</v>
      </c>
      <c r="D20" s="43">
        <v>0</v>
      </c>
      <c r="E20" s="15">
        <f>C20</f>
        <v>85</v>
      </c>
    </row>
    <row r="21" spans="1:5" ht="12.75">
      <c r="A21" s="17">
        <v>18</v>
      </c>
      <c r="B21" s="8" t="s">
        <v>20</v>
      </c>
      <c r="C21" s="17">
        <f>190+20.5</f>
        <v>210.5</v>
      </c>
      <c r="D21" s="17">
        <v>0</v>
      </c>
      <c r="E21" s="17">
        <f t="shared" si="0"/>
        <v>210.5</v>
      </c>
    </row>
    <row r="22" spans="1:5" ht="12.75">
      <c r="A22" s="17">
        <v>19</v>
      </c>
      <c r="B22" s="8" t="s">
        <v>21</v>
      </c>
      <c r="C22" s="17">
        <f>250*0.9</f>
        <v>225</v>
      </c>
      <c r="D22" s="17">
        <v>0</v>
      </c>
      <c r="E22" s="17">
        <f t="shared" si="0"/>
        <v>225</v>
      </c>
    </row>
    <row r="23" spans="1:5" ht="12.75">
      <c r="A23" s="17">
        <v>20</v>
      </c>
      <c r="B23" s="8" t="s">
        <v>22</v>
      </c>
      <c r="C23" s="17">
        <f>192.5-7-6.6</f>
        <v>178.9</v>
      </c>
      <c r="D23" s="21">
        <v>0</v>
      </c>
      <c r="E23" s="17">
        <f t="shared" si="0"/>
        <v>178.9</v>
      </c>
    </row>
    <row r="24" spans="1:5" ht="12.75">
      <c r="A24" s="17">
        <v>21</v>
      </c>
      <c r="B24" s="8" t="s">
        <v>26</v>
      </c>
      <c r="C24" s="17">
        <f>460.51+45</f>
        <v>505.51</v>
      </c>
      <c r="D24" s="17">
        <v>0</v>
      </c>
      <c r="E24" s="17">
        <f t="shared" si="0"/>
        <v>505.51</v>
      </c>
    </row>
    <row r="25" spans="1:5" ht="12.75">
      <c r="A25" s="17">
        <v>22</v>
      </c>
      <c r="B25" s="44" t="s">
        <v>24</v>
      </c>
      <c r="C25" s="15">
        <f>659-10-60-5-5-30-5-15-15-10-5-15</f>
        <v>484</v>
      </c>
      <c r="D25" s="25">
        <v>0</v>
      </c>
      <c r="E25" s="15">
        <f t="shared" si="0"/>
        <v>484</v>
      </c>
    </row>
    <row r="26" spans="1:5" ht="18.75" customHeight="1">
      <c r="A26" s="28"/>
      <c r="B26" s="37" t="s">
        <v>5</v>
      </c>
      <c r="C26" s="26">
        <f>SUM(C4:C25)</f>
        <v>4972.808</v>
      </c>
      <c r="D26" s="26">
        <f>SUM(D4:D25)</f>
        <v>315</v>
      </c>
      <c r="E26" s="26">
        <f>SUM(E4:E25)</f>
        <v>4657.808</v>
      </c>
    </row>
    <row r="27" spans="1:7" ht="12.75">
      <c r="A27" s="28"/>
      <c r="B27" s="28"/>
      <c r="C27" s="27"/>
      <c r="D27" s="28"/>
      <c r="E27" s="28"/>
      <c r="G27" s="9"/>
    </row>
    <row r="28" spans="1:7" ht="49.5" customHeight="1">
      <c r="A28" s="28"/>
      <c r="B28" s="28" t="s">
        <v>29</v>
      </c>
      <c r="C28" s="28"/>
      <c r="D28" s="6" t="s">
        <v>30</v>
      </c>
      <c r="E28" s="38"/>
      <c r="G28" s="9"/>
    </row>
    <row r="30" spans="3:8" ht="12.75">
      <c r="C30" s="9"/>
      <c r="E30" s="31"/>
      <c r="H30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8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H30"/>
  <sheetViews>
    <sheetView view="pageBreakPreview" zoomScaleSheetLayoutView="100" zoomScalePageLayoutView="0" workbookViewId="0" topLeftCell="A1">
      <selection activeCell="E13" sqref="E13"/>
    </sheetView>
  </sheetViews>
  <sheetFormatPr defaultColWidth="9.00390625" defaultRowHeight="12.75"/>
  <cols>
    <col min="1" max="1" width="5.125" style="0" customWidth="1"/>
    <col min="2" max="2" width="19.375" style="0" customWidth="1"/>
    <col min="3" max="3" width="29.625" style="0" customWidth="1"/>
    <col min="4" max="4" width="17.75390625" style="0" customWidth="1"/>
    <col min="5" max="5" width="26.375" style="0" customWidth="1"/>
  </cols>
  <sheetData>
    <row r="1" spans="1:5" ht="63" customHeight="1">
      <c r="A1" s="55" t="s">
        <v>44</v>
      </c>
      <c r="B1" s="55"/>
      <c r="C1" s="55"/>
      <c r="D1" s="55"/>
      <c r="E1" s="55"/>
    </row>
    <row r="2" spans="1:5" ht="77.25" customHeight="1">
      <c r="A2" s="34" t="s">
        <v>0</v>
      </c>
      <c r="B2" s="35" t="s">
        <v>1</v>
      </c>
      <c r="C2" s="35" t="s">
        <v>2</v>
      </c>
      <c r="D2" s="35" t="s">
        <v>4</v>
      </c>
      <c r="E2" s="35" t="s">
        <v>3</v>
      </c>
    </row>
    <row r="3" spans="1:5" ht="20.25" customHeight="1">
      <c r="A3" s="36">
        <v>1</v>
      </c>
      <c r="B3" s="36">
        <v>2</v>
      </c>
      <c r="C3" s="36">
        <v>3</v>
      </c>
      <c r="D3" s="36">
        <v>4</v>
      </c>
      <c r="E3" s="36">
        <v>5</v>
      </c>
    </row>
    <row r="4" spans="1:5" ht="12.75">
      <c r="A4" s="17">
        <v>1</v>
      </c>
      <c r="B4" s="8" t="s">
        <v>6</v>
      </c>
      <c r="C4" s="17">
        <v>25.61</v>
      </c>
      <c r="D4" s="17">
        <v>0</v>
      </c>
      <c r="E4" s="17">
        <f aca="true" t="shared" si="0" ref="E4:E25">C4-D4</f>
        <v>25.61</v>
      </c>
    </row>
    <row r="5" spans="1:5" ht="12.75">
      <c r="A5" s="17">
        <v>2</v>
      </c>
      <c r="B5" s="8" t="s">
        <v>7</v>
      </c>
      <c r="C5" s="17">
        <v>65</v>
      </c>
      <c r="D5" s="21">
        <v>0</v>
      </c>
      <c r="E5" s="17">
        <f t="shared" si="0"/>
        <v>65</v>
      </c>
    </row>
    <row r="6" spans="1:5" ht="12.75">
      <c r="A6" s="17">
        <v>3</v>
      </c>
      <c r="B6" s="8" t="s">
        <v>8</v>
      </c>
      <c r="C6" s="23">
        <f>155.26+8+3.27-3-10-0.007-5.53-12-57+3.5-5</f>
        <v>77.493</v>
      </c>
      <c r="D6" s="21">
        <v>0</v>
      </c>
      <c r="E6" s="17">
        <f t="shared" si="0"/>
        <v>77.493</v>
      </c>
    </row>
    <row r="7" spans="1:5" ht="12.75">
      <c r="A7" s="17">
        <v>4</v>
      </c>
      <c r="B7" s="8" t="s">
        <v>9</v>
      </c>
      <c r="C7" s="17">
        <v>69.5</v>
      </c>
      <c r="D7" s="17">
        <v>0</v>
      </c>
      <c r="E7" s="17">
        <f t="shared" si="0"/>
        <v>69.5</v>
      </c>
    </row>
    <row r="8" spans="1:5" ht="12.75">
      <c r="A8" s="17">
        <v>5</v>
      </c>
      <c r="B8" s="8" t="s">
        <v>25</v>
      </c>
      <c r="C8" s="17">
        <f>720-496-5+240-10-150-14</f>
        <v>285</v>
      </c>
      <c r="D8" s="21">
        <v>0</v>
      </c>
      <c r="E8" s="17">
        <f t="shared" si="0"/>
        <v>285</v>
      </c>
    </row>
    <row r="9" spans="1:5" ht="12.75">
      <c r="A9" s="17">
        <v>6</v>
      </c>
      <c r="B9" s="8" t="s">
        <v>10</v>
      </c>
      <c r="C9" s="17">
        <v>77.9</v>
      </c>
      <c r="D9" s="17">
        <v>0</v>
      </c>
      <c r="E9" s="17">
        <f t="shared" si="0"/>
        <v>77.9</v>
      </c>
    </row>
    <row r="10" spans="1:5" ht="12.75">
      <c r="A10" s="17">
        <v>7</v>
      </c>
      <c r="B10" s="8" t="s">
        <v>11</v>
      </c>
      <c r="C10" s="17">
        <f>780-(164-10+60)</f>
        <v>566</v>
      </c>
      <c r="D10" s="18">
        <v>315</v>
      </c>
      <c r="E10" s="17">
        <f t="shared" si="0"/>
        <v>251</v>
      </c>
    </row>
    <row r="11" spans="1:5" ht="12.75">
      <c r="A11" s="17">
        <v>8</v>
      </c>
      <c r="B11" s="8" t="s">
        <v>12</v>
      </c>
      <c r="C11" s="17">
        <v>280</v>
      </c>
      <c r="D11" s="17">
        <v>0</v>
      </c>
      <c r="E11" s="17">
        <f t="shared" si="0"/>
        <v>280</v>
      </c>
    </row>
    <row r="12" spans="1:5" ht="12.75">
      <c r="A12" s="17">
        <v>9</v>
      </c>
      <c r="B12" s="8" t="s">
        <v>13</v>
      </c>
      <c r="C12" s="17">
        <f>376+5.06+0.025-15-5+8+10</f>
        <v>379.085</v>
      </c>
      <c r="D12" s="17">
        <v>0</v>
      </c>
      <c r="E12" s="17">
        <f t="shared" si="0"/>
        <v>379.085</v>
      </c>
    </row>
    <row r="13" spans="1:5" ht="12.75">
      <c r="A13" s="17">
        <v>10</v>
      </c>
      <c r="B13" s="8" t="s">
        <v>14</v>
      </c>
      <c r="C13" s="17">
        <v>60</v>
      </c>
      <c r="D13" s="17">
        <v>0</v>
      </c>
      <c r="E13" s="17">
        <f t="shared" si="0"/>
        <v>60</v>
      </c>
    </row>
    <row r="14" spans="1:5" ht="12.75">
      <c r="A14" s="17">
        <v>11</v>
      </c>
      <c r="B14" s="8" t="s">
        <v>15</v>
      </c>
      <c r="C14" s="17">
        <f>186.5-29-60</f>
        <v>97.5</v>
      </c>
      <c r="D14" s="17">
        <v>0</v>
      </c>
      <c r="E14" s="17">
        <f t="shared" si="0"/>
        <v>97.5</v>
      </c>
    </row>
    <row r="15" spans="1:5" ht="12.75">
      <c r="A15" s="17">
        <v>12</v>
      </c>
      <c r="B15" s="8" t="s">
        <v>16</v>
      </c>
      <c r="C15" s="17">
        <f>360.5-20+3-15</f>
        <v>328.5</v>
      </c>
      <c r="D15" s="17">
        <v>0</v>
      </c>
      <c r="E15" s="17">
        <f t="shared" si="0"/>
        <v>328.5</v>
      </c>
    </row>
    <row r="16" spans="1:5" ht="12.75">
      <c r="A16" s="17">
        <v>13</v>
      </c>
      <c r="B16" s="8" t="s">
        <v>23</v>
      </c>
      <c r="C16" s="17">
        <f>406.97-15-15+15-3+116.8+40</f>
        <v>545.77</v>
      </c>
      <c r="D16" s="17">
        <v>0</v>
      </c>
      <c r="E16" s="17">
        <f t="shared" si="0"/>
        <v>545.77</v>
      </c>
    </row>
    <row r="17" spans="1:5" ht="12.75">
      <c r="A17" s="17">
        <v>14</v>
      </c>
      <c r="B17" s="8" t="s">
        <v>17</v>
      </c>
      <c r="C17" s="17">
        <v>216.54</v>
      </c>
      <c r="D17" s="17">
        <v>0</v>
      </c>
      <c r="E17" s="17">
        <f t="shared" si="0"/>
        <v>216.54</v>
      </c>
    </row>
    <row r="18" spans="1:5" ht="12.75">
      <c r="A18" s="17">
        <v>15</v>
      </c>
      <c r="B18" s="8" t="s">
        <v>18</v>
      </c>
      <c r="C18" s="17">
        <f>120-30</f>
        <v>90</v>
      </c>
      <c r="D18" s="17">
        <v>0</v>
      </c>
      <c r="E18" s="17">
        <f t="shared" si="0"/>
        <v>90</v>
      </c>
    </row>
    <row r="19" spans="1:5" ht="12.75">
      <c r="A19" s="17">
        <v>16</v>
      </c>
      <c r="B19" s="8" t="s">
        <v>19</v>
      </c>
      <c r="C19" s="17">
        <f>104-10</f>
        <v>94</v>
      </c>
      <c r="D19" s="17">
        <v>0</v>
      </c>
      <c r="E19" s="17">
        <f t="shared" si="0"/>
        <v>94</v>
      </c>
    </row>
    <row r="20" spans="1:5" ht="12.75">
      <c r="A20" s="17">
        <v>17</v>
      </c>
      <c r="B20" s="45" t="s">
        <v>27</v>
      </c>
      <c r="C20" s="40">
        <f>182-6-3-5-7-6-6-6-15-15-15</f>
        <v>98</v>
      </c>
      <c r="D20" s="40">
        <v>0</v>
      </c>
      <c r="E20" s="17">
        <f>C20</f>
        <v>98</v>
      </c>
    </row>
    <row r="21" spans="1:5" ht="12.75">
      <c r="A21" s="17">
        <v>18</v>
      </c>
      <c r="B21" s="8" t="s">
        <v>20</v>
      </c>
      <c r="C21" s="17">
        <f>190+20.5</f>
        <v>210.5</v>
      </c>
      <c r="D21" s="17">
        <v>0</v>
      </c>
      <c r="E21" s="17">
        <f t="shared" si="0"/>
        <v>210.5</v>
      </c>
    </row>
    <row r="22" spans="1:5" ht="12.75">
      <c r="A22" s="17">
        <v>19</v>
      </c>
      <c r="B22" s="8" t="s">
        <v>21</v>
      </c>
      <c r="C22" s="17">
        <f>250*0.9</f>
        <v>225</v>
      </c>
      <c r="D22" s="17">
        <v>0</v>
      </c>
      <c r="E22" s="17">
        <f t="shared" si="0"/>
        <v>225</v>
      </c>
    </row>
    <row r="23" spans="1:5" ht="12.75">
      <c r="A23" s="17">
        <v>20</v>
      </c>
      <c r="B23" s="8" t="s">
        <v>22</v>
      </c>
      <c r="C23" s="17">
        <f>192.5-7-6.6</f>
        <v>178.9</v>
      </c>
      <c r="D23" s="21">
        <v>0</v>
      </c>
      <c r="E23" s="17">
        <f t="shared" si="0"/>
        <v>178.9</v>
      </c>
    </row>
    <row r="24" spans="1:5" ht="12.75">
      <c r="A24" s="17">
        <v>21</v>
      </c>
      <c r="B24" s="8" t="s">
        <v>26</v>
      </c>
      <c r="C24" s="17">
        <f>460.51+45</f>
        <v>505.51</v>
      </c>
      <c r="D24" s="17">
        <v>0</v>
      </c>
      <c r="E24" s="17">
        <f t="shared" si="0"/>
        <v>505.51</v>
      </c>
    </row>
    <row r="25" spans="1:5" ht="12.75">
      <c r="A25" s="17">
        <v>22</v>
      </c>
      <c r="B25" s="8" t="s">
        <v>24</v>
      </c>
      <c r="C25" s="17">
        <f>659-10-60-5-5-30-5-15-15-10</f>
        <v>504</v>
      </c>
      <c r="D25" s="21">
        <f>15+5</f>
        <v>20</v>
      </c>
      <c r="E25" s="17">
        <f t="shared" si="0"/>
        <v>484</v>
      </c>
    </row>
    <row r="26" spans="1:5" ht="18.75" customHeight="1">
      <c r="A26" s="28"/>
      <c r="B26" s="37" t="s">
        <v>5</v>
      </c>
      <c r="C26" s="26">
        <f>SUM(C4:C25)</f>
        <v>4979.808</v>
      </c>
      <c r="D26" s="26">
        <f>SUM(D4:D25)</f>
        <v>335</v>
      </c>
      <c r="E26" s="26">
        <f>SUM(E4:E25)</f>
        <v>4644.808</v>
      </c>
    </row>
    <row r="27" spans="1:7" ht="12.75">
      <c r="A27" s="28"/>
      <c r="B27" s="28"/>
      <c r="C27" s="27"/>
      <c r="D27" s="28"/>
      <c r="E27" s="28"/>
      <c r="G27" s="9"/>
    </row>
    <row r="28" spans="1:7" ht="49.5" customHeight="1">
      <c r="A28" s="28"/>
      <c r="B28" s="28" t="s">
        <v>29</v>
      </c>
      <c r="C28" s="28"/>
      <c r="D28" s="6" t="s">
        <v>30</v>
      </c>
      <c r="E28" s="38"/>
      <c r="G28" s="9"/>
    </row>
    <row r="30" spans="3:8" ht="12.75">
      <c r="C30" s="9"/>
      <c r="E30" s="31"/>
      <c r="H30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H30"/>
  <sheetViews>
    <sheetView view="pageBreakPreview" zoomScaleSheetLayoutView="100" zoomScalePageLayoutView="0" workbookViewId="0" topLeftCell="A1">
      <selection activeCell="E30" sqref="E30"/>
    </sheetView>
  </sheetViews>
  <sheetFormatPr defaultColWidth="9.00390625" defaultRowHeight="12.75"/>
  <cols>
    <col min="1" max="1" width="5.125" style="0" customWidth="1"/>
    <col min="2" max="2" width="19.375" style="0" customWidth="1"/>
    <col min="3" max="3" width="29.625" style="0" customWidth="1"/>
    <col min="4" max="4" width="17.75390625" style="0" customWidth="1"/>
    <col min="5" max="5" width="26.375" style="0" customWidth="1"/>
  </cols>
  <sheetData>
    <row r="1" spans="1:5" ht="63" customHeight="1">
      <c r="A1" s="55" t="s">
        <v>44</v>
      </c>
      <c r="B1" s="55"/>
      <c r="C1" s="55"/>
      <c r="D1" s="55"/>
      <c r="E1" s="55"/>
    </row>
    <row r="2" spans="1:5" ht="77.25" customHeight="1">
      <c r="A2" s="34" t="s">
        <v>0</v>
      </c>
      <c r="B2" s="35" t="s">
        <v>1</v>
      </c>
      <c r="C2" s="35" t="s">
        <v>2</v>
      </c>
      <c r="D2" s="35" t="s">
        <v>4</v>
      </c>
      <c r="E2" s="35" t="s">
        <v>3</v>
      </c>
    </row>
    <row r="3" spans="1:5" ht="20.25" customHeight="1">
      <c r="A3" s="36">
        <v>1</v>
      </c>
      <c r="B3" s="36">
        <v>2</v>
      </c>
      <c r="C3" s="36">
        <v>3</v>
      </c>
      <c r="D3" s="36">
        <v>4</v>
      </c>
      <c r="E3" s="36">
        <v>5</v>
      </c>
    </row>
    <row r="4" spans="1:5" ht="12.75">
      <c r="A4" s="17">
        <v>1</v>
      </c>
      <c r="B4" s="8" t="s">
        <v>6</v>
      </c>
      <c r="C4" s="17">
        <v>25.61</v>
      </c>
      <c r="D4" s="17">
        <v>0</v>
      </c>
      <c r="E4" s="17">
        <f aca="true" t="shared" si="0" ref="E4:E25">C4-D4</f>
        <v>25.61</v>
      </c>
    </row>
    <row r="5" spans="1:5" ht="12.75">
      <c r="A5" s="17">
        <v>2</v>
      </c>
      <c r="B5" s="8" t="s">
        <v>7</v>
      </c>
      <c r="C5" s="17">
        <v>65</v>
      </c>
      <c r="D5" s="21">
        <v>0</v>
      </c>
      <c r="E5" s="17">
        <f t="shared" si="0"/>
        <v>65</v>
      </c>
    </row>
    <row r="6" spans="1:5" ht="12.75">
      <c r="A6" s="17">
        <v>3</v>
      </c>
      <c r="B6" s="8" t="s">
        <v>8</v>
      </c>
      <c r="C6" s="23">
        <f>155.26+8+3.27-3-10-0.007-5.53-12-57+3.5-5</f>
        <v>77.493</v>
      </c>
      <c r="D6" s="21">
        <v>0</v>
      </c>
      <c r="E6" s="17">
        <f t="shared" si="0"/>
        <v>77.493</v>
      </c>
    </row>
    <row r="7" spans="1:5" ht="12.75">
      <c r="A7" s="17">
        <v>4</v>
      </c>
      <c r="B7" s="8" t="s">
        <v>9</v>
      </c>
      <c r="C7" s="17">
        <v>69.5</v>
      </c>
      <c r="D7" s="17">
        <v>0</v>
      </c>
      <c r="E7" s="17">
        <f t="shared" si="0"/>
        <v>69.5</v>
      </c>
    </row>
    <row r="8" spans="1:5" ht="12.75">
      <c r="A8" s="17">
        <v>5</v>
      </c>
      <c r="B8" s="8" t="s">
        <v>25</v>
      </c>
      <c r="C8" s="17">
        <f>720-496-5+240-10-150-14</f>
        <v>285</v>
      </c>
      <c r="D8" s="21">
        <v>0</v>
      </c>
      <c r="E8" s="17">
        <f t="shared" si="0"/>
        <v>285</v>
      </c>
    </row>
    <row r="9" spans="1:5" ht="12.75">
      <c r="A9" s="17">
        <v>6</v>
      </c>
      <c r="B9" s="8" t="s">
        <v>10</v>
      </c>
      <c r="C9" s="17">
        <v>77.9</v>
      </c>
      <c r="D9" s="17">
        <v>0</v>
      </c>
      <c r="E9" s="17">
        <f t="shared" si="0"/>
        <v>77.9</v>
      </c>
    </row>
    <row r="10" spans="1:5" ht="12.75">
      <c r="A10" s="17">
        <v>7</v>
      </c>
      <c r="B10" s="8" t="s">
        <v>11</v>
      </c>
      <c r="C10" s="17">
        <f>780-(164-10+60)</f>
        <v>566</v>
      </c>
      <c r="D10" s="18">
        <v>315</v>
      </c>
      <c r="E10" s="17">
        <f t="shared" si="0"/>
        <v>251</v>
      </c>
    </row>
    <row r="11" spans="1:5" ht="12.75">
      <c r="A11" s="17">
        <v>8</v>
      </c>
      <c r="B11" s="8" t="s">
        <v>12</v>
      </c>
      <c r="C11" s="17">
        <v>280</v>
      </c>
      <c r="D11" s="17">
        <v>0</v>
      </c>
      <c r="E11" s="17">
        <f t="shared" si="0"/>
        <v>280</v>
      </c>
    </row>
    <row r="12" spans="1:5" ht="12.75">
      <c r="A12" s="17">
        <v>9</v>
      </c>
      <c r="B12" s="46" t="s">
        <v>13</v>
      </c>
      <c r="C12" s="47">
        <f>376+5.06+0.025-15-5+8+10</f>
        <v>379.085</v>
      </c>
      <c r="D12" s="47">
        <v>0</v>
      </c>
      <c r="E12" s="47">
        <f t="shared" si="0"/>
        <v>379.085</v>
      </c>
    </row>
    <row r="13" spans="1:5" ht="12.75">
      <c r="A13" s="17">
        <v>10</v>
      </c>
      <c r="B13" s="8" t="s">
        <v>14</v>
      </c>
      <c r="C13" s="17">
        <v>60</v>
      </c>
      <c r="D13" s="17">
        <v>0</v>
      </c>
      <c r="E13" s="17">
        <f t="shared" si="0"/>
        <v>60</v>
      </c>
    </row>
    <row r="14" spans="1:5" ht="12.75">
      <c r="A14" s="17">
        <v>11</v>
      </c>
      <c r="B14" s="8" t="s">
        <v>15</v>
      </c>
      <c r="C14" s="17">
        <f>186.5-29-60</f>
        <v>97.5</v>
      </c>
      <c r="D14" s="17">
        <v>0</v>
      </c>
      <c r="E14" s="17">
        <f t="shared" si="0"/>
        <v>97.5</v>
      </c>
    </row>
    <row r="15" spans="1:5" ht="12.75">
      <c r="A15" s="17">
        <v>12</v>
      </c>
      <c r="B15" s="8" t="s">
        <v>16</v>
      </c>
      <c r="C15" s="17">
        <f>360.5-20+3-15</f>
        <v>328.5</v>
      </c>
      <c r="D15" s="17">
        <v>0</v>
      </c>
      <c r="E15" s="17">
        <f t="shared" si="0"/>
        <v>328.5</v>
      </c>
    </row>
    <row r="16" spans="1:5" ht="12.75">
      <c r="A16" s="17">
        <v>13</v>
      </c>
      <c r="B16" s="8" t="s">
        <v>23</v>
      </c>
      <c r="C16" s="17">
        <f>406.97-15-15+15-3+116.8+40</f>
        <v>545.77</v>
      </c>
      <c r="D16" s="17">
        <v>0</v>
      </c>
      <c r="E16" s="17">
        <f t="shared" si="0"/>
        <v>545.77</v>
      </c>
    </row>
    <row r="17" spans="1:5" ht="12.75">
      <c r="A17" s="17">
        <v>14</v>
      </c>
      <c r="B17" s="8" t="s">
        <v>17</v>
      </c>
      <c r="C17" s="17">
        <v>216.54</v>
      </c>
      <c r="D17" s="17">
        <v>0</v>
      </c>
      <c r="E17" s="17">
        <f t="shared" si="0"/>
        <v>216.54</v>
      </c>
    </row>
    <row r="18" spans="1:5" ht="12.75">
      <c r="A18" s="17">
        <v>15</v>
      </c>
      <c r="B18" s="8" t="s">
        <v>18</v>
      </c>
      <c r="C18" s="17">
        <f>120-30</f>
        <v>90</v>
      </c>
      <c r="D18" s="17">
        <v>0</v>
      </c>
      <c r="E18" s="17">
        <f t="shared" si="0"/>
        <v>90</v>
      </c>
    </row>
    <row r="19" spans="1:5" ht="12.75">
      <c r="A19" s="17">
        <v>16</v>
      </c>
      <c r="B19" s="8" t="s">
        <v>19</v>
      </c>
      <c r="C19" s="17">
        <f>104-10</f>
        <v>94</v>
      </c>
      <c r="D19" s="17">
        <v>0</v>
      </c>
      <c r="E19" s="17">
        <f t="shared" si="0"/>
        <v>94</v>
      </c>
    </row>
    <row r="20" spans="1:5" ht="12.75">
      <c r="A20" s="17">
        <v>17</v>
      </c>
      <c r="B20" s="45" t="s">
        <v>27</v>
      </c>
      <c r="C20" s="40">
        <f>182-6-3-5-7-6-6-6-15-15-15</f>
        <v>98</v>
      </c>
      <c r="D20" s="40">
        <v>0</v>
      </c>
      <c r="E20" s="17">
        <f>C20</f>
        <v>98</v>
      </c>
    </row>
    <row r="21" spans="1:5" ht="12.75">
      <c r="A21" s="17">
        <v>18</v>
      </c>
      <c r="B21" s="8" t="s">
        <v>20</v>
      </c>
      <c r="C21" s="17">
        <f>190+20.5</f>
        <v>210.5</v>
      </c>
      <c r="D21" s="17">
        <v>0</v>
      </c>
      <c r="E21" s="17">
        <f t="shared" si="0"/>
        <v>210.5</v>
      </c>
    </row>
    <row r="22" spans="1:5" ht="12.75">
      <c r="A22" s="17">
        <v>19</v>
      </c>
      <c r="B22" s="8" t="s">
        <v>21</v>
      </c>
      <c r="C22" s="17">
        <f>250*0.9</f>
        <v>225</v>
      </c>
      <c r="D22" s="17">
        <v>0</v>
      </c>
      <c r="E22" s="17">
        <f t="shared" si="0"/>
        <v>225</v>
      </c>
    </row>
    <row r="23" spans="1:5" ht="12.75">
      <c r="A23" s="17">
        <v>20</v>
      </c>
      <c r="B23" s="46" t="s">
        <v>22</v>
      </c>
      <c r="C23" s="47">
        <f>192.5-7-6.6</f>
        <v>178.9</v>
      </c>
      <c r="D23" s="48">
        <v>0</v>
      </c>
      <c r="E23" s="47">
        <f t="shared" si="0"/>
        <v>178.9</v>
      </c>
    </row>
    <row r="24" spans="1:5" ht="12.75">
      <c r="A24" s="17">
        <v>21</v>
      </c>
      <c r="B24" s="8" t="s">
        <v>26</v>
      </c>
      <c r="C24" s="17">
        <f>460.51+45</f>
        <v>505.51</v>
      </c>
      <c r="D24" s="17">
        <v>0</v>
      </c>
      <c r="E24" s="17">
        <f t="shared" si="0"/>
        <v>505.51</v>
      </c>
    </row>
    <row r="25" spans="1:5" ht="12.75">
      <c r="A25" s="17">
        <v>22</v>
      </c>
      <c r="B25" s="46" t="s">
        <v>24</v>
      </c>
      <c r="C25" s="47">
        <f>659-10-60-5-5-30-5-15-15-10</f>
        <v>504</v>
      </c>
      <c r="D25" s="48">
        <f>15+5</f>
        <v>20</v>
      </c>
      <c r="E25" s="47">
        <f t="shared" si="0"/>
        <v>484</v>
      </c>
    </row>
    <row r="26" spans="1:5" ht="18.75" customHeight="1">
      <c r="A26" s="28"/>
      <c r="B26" s="37" t="s">
        <v>5</v>
      </c>
      <c r="C26" s="26">
        <f>SUM(C4:C25)</f>
        <v>4979.808</v>
      </c>
      <c r="D26" s="26">
        <f>SUM(D4:D25)</f>
        <v>335</v>
      </c>
      <c r="E26" s="26">
        <f>SUM(E4:E25)</f>
        <v>4644.808</v>
      </c>
    </row>
    <row r="27" spans="1:7" ht="12.75">
      <c r="A27" s="28"/>
      <c r="B27" s="28"/>
      <c r="C27" s="27"/>
      <c r="D27" s="28"/>
      <c r="E27" s="28"/>
      <c r="G27" s="9"/>
    </row>
    <row r="28" spans="1:7" ht="49.5" customHeight="1">
      <c r="A28" s="28"/>
      <c r="B28" s="28" t="s">
        <v>29</v>
      </c>
      <c r="C28" s="28"/>
      <c r="D28" s="6" t="s">
        <v>30</v>
      </c>
      <c r="E28" s="38"/>
      <c r="G28" s="9"/>
    </row>
    <row r="30" spans="3:8" ht="12.75">
      <c r="C30" s="9"/>
      <c r="E30" s="31"/>
      <c r="H30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8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H30"/>
  <sheetViews>
    <sheetView view="pageBreakPreview" zoomScaleSheetLayoutView="100" zoomScalePageLayoutView="0" workbookViewId="0" topLeftCell="A1">
      <selection activeCell="G17" sqref="G17"/>
    </sheetView>
  </sheetViews>
  <sheetFormatPr defaultColWidth="9.00390625" defaultRowHeight="12.75"/>
  <cols>
    <col min="1" max="1" width="5.125" style="0" customWidth="1"/>
    <col min="2" max="2" width="19.375" style="0" customWidth="1"/>
    <col min="3" max="3" width="29.625" style="0" customWidth="1"/>
    <col min="4" max="4" width="17.75390625" style="0" customWidth="1"/>
    <col min="5" max="5" width="26.375" style="0" customWidth="1"/>
  </cols>
  <sheetData>
    <row r="1" spans="1:5" ht="63" customHeight="1">
      <c r="A1" s="55" t="s">
        <v>43</v>
      </c>
      <c r="B1" s="55"/>
      <c r="C1" s="55"/>
      <c r="D1" s="55"/>
      <c r="E1" s="55"/>
    </row>
    <row r="2" spans="1:5" ht="77.25" customHeight="1">
      <c r="A2" s="34" t="s">
        <v>0</v>
      </c>
      <c r="B2" s="35" t="s">
        <v>1</v>
      </c>
      <c r="C2" s="35" t="s">
        <v>2</v>
      </c>
      <c r="D2" s="35" t="s">
        <v>4</v>
      </c>
      <c r="E2" s="35" t="s">
        <v>3</v>
      </c>
    </row>
    <row r="3" spans="1:5" ht="20.25" customHeight="1">
      <c r="A3" s="36">
        <v>1</v>
      </c>
      <c r="B3" s="36">
        <v>2</v>
      </c>
      <c r="C3" s="36">
        <v>3</v>
      </c>
      <c r="D3" s="36">
        <v>4</v>
      </c>
      <c r="E3" s="36">
        <v>5</v>
      </c>
    </row>
    <row r="4" spans="1:5" ht="12.75">
      <c r="A4" s="17">
        <v>1</v>
      </c>
      <c r="B4" s="8" t="s">
        <v>6</v>
      </c>
      <c r="C4" s="17">
        <v>25.61</v>
      </c>
      <c r="D4" s="17">
        <v>0</v>
      </c>
      <c r="E4" s="17">
        <f aca="true" t="shared" si="0" ref="E4:E25">C4-D4</f>
        <v>25.61</v>
      </c>
    </row>
    <row r="5" spans="1:5" ht="12.75">
      <c r="A5" s="17">
        <v>2</v>
      </c>
      <c r="B5" s="8" t="s">
        <v>7</v>
      </c>
      <c r="C5" s="17">
        <v>65</v>
      </c>
      <c r="D5" s="21">
        <v>0</v>
      </c>
      <c r="E5" s="17">
        <f t="shared" si="0"/>
        <v>65</v>
      </c>
    </row>
    <row r="6" spans="1:5" ht="12.75">
      <c r="A6" s="17">
        <v>3</v>
      </c>
      <c r="B6" s="8" t="s">
        <v>8</v>
      </c>
      <c r="C6" s="23">
        <f>155.26+8+3.27-3-10-0.007-5.53-12-57+3.5-5</f>
        <v>77.493</v>
      </c>
      <c r="D6" s="21">
        <v>0</v>
      </c>
      <c r="E6" s="17">
        <f t="shared" si="0"/>
        <v>77.493</v>
      </c>
    </row>
    <row r="7" spans="1:5" ht="12.75">
      <c r="A7" s="17">
        <v>4</v>
      </c>
      <c r="B7" s="8" t="s">
        <v>9</v>
      </c>
      <c r="C7" s="17">
        <v>69.5</v>
      </c>
      <c r="D7" s="17">
        <v>0</v>
      </c>
      <c r="E7" s="17">
        <f t="shared" si="0"/>
        <v>69.5</v>
      </c>
    </row>
    <row r="8" spans="1:5" ht="12.75">
      <c r="A8" s="17">
        <v>5</v>
      </c>
      <c r="B8" s="8" t="s">
        <v>25</v>
      </c>
      <c r="C8" s="17">
        <f>720-496-5+240-10-150-14</f>
        <v>285</v>
      </c>
      <c r="D8" s="21">
        <v>0</v>
      </c>
      <c r="E8" s="17">
        <f t="shared" si="0"/>
        <v>285</v>
      </c>
    </row>
    <row r="9" spans="1:5" ht="12.75">
      <c r="A9" s="17">
        <v>6</v>
      </c>
      <c r="B9" s="8" t="s">
        <v>10</v>
      </c>
      <c r="C9" s="17">
        <v>77.9</v>
      </c>
      <c r="D9" s="17">
        <v>0</v>
      </c>
      <c r="E9" s="17">
        <f t="shared" si="0"/>
        <v>77.9</v>
      </c>
    </row>
    <row r="10" spans="1:5" ht="12.75">
      <c r="A10" s="17">
        <v>7</v>
      </c>
      <c r="B10" s="8" t="s">
        <v>11</v>
      </c>
      <c r="C10" s="17">
        <f>780-(164-10+60)</f>
        <v>566</v>
      </c>
      <c r="D10" s="18">
        <v>315</v>
      </c>
      <c r="E10" s="17">
        <f t="shared" si="0"/>
        <v>251</v>
      </c>
    </row>
    <row r="11" spans="1:5" ht="12.75">
      <c r="A11" s="17">
        <v>8</v>
      </c>
      <c r="B11" s="8" t="s">
        <v>12</v>
      </c>
      <c r="C11" s="17">
        <v>280</v>
      </c>
      <c r="D11" s="17">
        <v>0</v>
      </c>
      <c r="E11" s="17">
        <f t="shared" si="0"/>
        <v>280</v>
      </c>
    </row>
    <row r="12" spans="1:5" ht="12.75">
      <c r="A12" s="17">
        <v>9</v>
      </c>
      <c r="B12" s="8" t="s">
        <v>13</v>
      </c>
      <c r="C12" s="17">
        <f>376+5.06+0.025-15-5+8</f>
        <v>369.085</v>
      </c>
      <c r="D12" s="17">
        <v>0</v>
      </c>
      <c r="E12" s="17">
        <f t="shared" si="0"/>
        <v>369.085</v>
      </c>
    </row>
    <row r="13" spans="1:5" ht="12.75">
      <c r="A13" s="17">
        <v>10</v>
      </c>
      <c r="B13" s="8" t="s">
        <v>14</v>
      </c>
      <c r="C13" s="17">
        <v>60</v>
      </c>
      <c r="D13" s="17">
        <v>0</v>
      </c>
      <c r="E13" s="17">
        <f t="shared" si="0"/>
        <v>60</v>
      </c>
    </row>
    <row r="14" spans="1:5" ht="12.75">
      <c r="A14" s="17">
        <v>11</v>
      </c>
      <c r="B14" s="8" t="s">
        <v>15</v>
      </c>
      <c r="C14" s="17">
        <f>186.5-29-60</f>
        <v>97.5</v>
      </c>
      <c r="D14" s="17">
        <v>0</v>
      </c>
      <c r="E14" s="17">
        <f t="shared" si="0"/>
        <v>97.5</v>
      </c>
    </row>
    <row r="15" spans="1:5" ht="12.75">
      <c r="A15" s="17">
        <v>12</v>
      </c>
      <c r="B15" s="8" t="s">
        <v>16</v>
      </c>
      <c r="C15" s="17">
        <f>360.5-20+3-15</f>
        <v>328.5</v>
      </c>
      <c r="D15" s="17">
        <v>0</v>
      </c>
      <c r="E15" s="17">
        <f t="shared" si="0"/>
        <v>328.5</v>
      </c>
    </row>
    <row r="16" spans="1:5" ht="12.75">
      <c r="A16" s="17">
        <v>13</v>
      </c>
      <c r="B16" s="8" t="s">
        <v>23</v>
      </c>
      <c r="C16" s="17">
        <f>406.97-15-15+15-3+116.8+40</f>
        <v>545.77</v>
      </c>
      <c r="D16" s="17">
        <v>0</v>
      </c>
      <c r="E16" s="17">
        <f t="shared" si="0"/>
        <v>545.77</v>
      </c>
    </row>
    <row r="17" spans="1:5" ht="12.75">
      <c r="A17" s="17">
        <v>14</v>
      </c>
      <c r="B17" s="8" t="s">
        <v>17</v>
      </c>
      <c r="C17" s="17">
        <v>216.54</v>
      </c>
      <c r="D17" s="17">
        <v>0</v>
      </c>
      <c r="E17" s="17">
        <f t="shared" si="0"/>
        <v>216.54</v>
      </c>
    </row>
    <row r="18" spans="1:5" ht="12.75">
      <c r="A18" s="17">
        <v>15</v>
      </c>
      <c r="B18" s="8" t="s">
        <v>18</v>
      </c>
      <c r="C18" s="17">
        <f>120-30</f>
        <v>90</v>
      </c>
      <c r="D18" s="17">
        <v>0</v>
      </c>
      <c r="E18" s="17">
        <f t="shared" si="0"/>
        <v>90</v>
      </c>
    </row>
    <row r="19" spans="1:5" ht="12.75">
      <c r="A19" s="17">
        <v>16</v>
      </c>
      <c r="B19" s="8" t="s">
        <v>19</v>
      </c>
      <c r="C19" s="17">
        <f>104-10</f>
        <v>94</v>
      </c>
      <c r="D19" s="17">
        <v>0</v>
      </c>
      <c r="E19" s="17">
        <f t="shared" si="0"/>
        <v>94</v>
      </c>
    </row>
    <row r="20" spans="1:5" ht="12.75">
      <c r="A20" s="17">
        <v>17</v>
      </c>
      <c r="B20" s="45" t="s">
        <v>27</v>
      </c>
      <c r="C20" s="40">
        <f>182-6-3-5-7-6-6-6-15-15-15</f>
        <v>98</v>
      </c>
      <c r="D20" s="40">
        <v>0</v>
      </c>
      <c r="E20" s="17">
        <f>C20</f>
        <v>98</v>
      </c>
    </row>
    <row r="21" spans="1:5" ht="12.75">
      <c r="A21" s="17">
        <v>18</v>
      </c>
      <c r="B21" s="8" t="s">
        <v>20</v>
      </c>
      <c r="C21" s="17">
        <f>190+20.5</f>
        <v>210.5</v>
      </c>
      <c r="D21" s="17">
        <v>0</v>
      </c>
      <c r="E21" s="17">
        <f t="shared" si="0"/>
        <v>210.5</v>
      </c>
    </row>
    <row r="22" spans="1:5" ht="12.75">
      <c r="A22" s="17">
        <v>19</v>
      </c>
      <c r="B22" s="8" t="s">
        <v>21</v>
      </c>
      <c r="C22" s="17">
        <f>250*0.9</f>
        <v>225</v>
      </c>
      <c r="D22" s="17">
        <v>0</v>
      </c>
      <c r="E22" s="17">
        <f t="shared" si="0"/>
        <v>225</v>
      </c>
    </row>
    <row r="23" spans="1:5" ht="12.75">
      <c r="A23" s="17">
        <v>20</v>
      </c>
      <c r="B23" s="8" t="s">
        <v>22</v>
      </c>
      <c r="C23" s="17">
        <f>192.5-7</f>
        <v>185.5</v>
      </c>
      <c r="D23" s="21">
        <v>0</v>
      </c>
      <c r="E23" s="17">
        <f t="shared" si="0"/>
        <v>185.5</v>
      </c>
    </row>
    <row r="24" spans="1:5" ht="12.75">
      <c r="A24" s="17">
        <v>21</v>
      </c>
      <c r="B24" s="8" t="s">
        <v>26</v>
      </c>
      <c r="C24" s="17">
        <f>460.51+45</f>
        <v>505.51</v>
      </c>
      <c r="D24" s="17">
        <v>0</v>
      </c>
      <c r="E24" s="17">
        <f t="shared" si="0"/>
        <v>505.51</v>
      </c>
    </row>
    <row r="25" spans="1:5" ht="12.75">
      <c r="A25" s="17">
        <v>22</v>
      </c>
      <c r="B25" s="8" t="s">
        <v>24</v>
      </c>
      <c r="C25" s="17">
        <f>659-10-60-5-5-30-5-15</f>
        <v>529</v>
      </c>
      <c r="D25" s="21">
        <f>15+15+10</f>
        <v>40</v>
      </c>
      <c r="E25" s="17">
        <f t="shared" si="0"/>
        <v>489</v>
      </c>
    </row>
    <row r="26" spans="1:5" ht="18.75" customHeight="1">
      <c r="A26" s="28"/>
      <c r="B26" s="37" t="s">
        <v>5</v>
      </c>
      <c r="C26" s="26">
        <f>SUM(C4:C25)</f>
        <v>5001.408</v>
      </c>
      <c r="D26" s="26">
        <f>SUM(D4:D25)</f>
        <v>355</v>
      </c>
      <c r="E26" s="26">
        <f>SUM(E4:E25)</f>
        <v>4646.408</v>
      </c>
    </row>
    <row r="27" spans="1:7" ht="12.75">
      <c r="A27" s="28"/>
      <c r="B27" s="28"/>
      <c r="C27" s="27"/>
      <c r="D27" s="28"/>
      <c r="E27" s="28"/>
      <c r="G27" s="9"/>
    </row>
    <row r="28" spans="1:7" ht="49.5" customHeight="1">
      <c r="A28" s="28"/>
      <c r="B28" s="28" t="s">
        <v>29</v>
      </c>
      <c r="C28" s="28"/>
      <c r="D28" s="6" t="s">
        <v>30</v>
      </c>
      <c r="E28" s="38"/>
      <c r="G28" s="9"/>
    </row>
    <row r="30" spans="3:8" ht="12.75">
      <c r="C30" s="9"/>
      <c r="E30" s="31"/>
      <c r="H30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H30"/>
  <sheetViews>
    <sheetView view="pageBreakPreview" zoomScaleSheetLayoutView="100" zoomScalePageLayoutView="0" workbookViewId="0" topLeftCell="A1">
      <selection activeCell="G7" sqref="G7"/>
    </sheetView>
  </sheetViews>
  <sheetFormatPr defaultColWidth="9.00390625" defaultRowHeight="12.75"/>
  <cols>
    <col min="1" max="1" width="5.125" style="0" customWidth="1"/>
    <col min="2" max="2" width="19.375" style="0" customWidth="1"/>
    <col min="3" max="3" width="29.625" style="0" customWidth="1"/>
    <col min="4" max="4" width="17.75390625" style="0" customWidth="1"/>
    <col min="5" max="5" width="26.375" style="0" customWidth="1"/>
  </cols>
  <sheetData>
    <row r="1" spans="1:5" ht="63" customHeight="1">
      <c r="A1" s="55" t="s">
        <v>43</v>
      </c>
      <c r="B1" s="55"/>
      <c r="C1" s="55"/>
      <c r="D1" s="55"/>
      <c r="E1" s="55"/>
    </row>
    <row r="2" spans="1:5" ht="77.25" customHeight="1">
      <c r="A2" s="34" t="s">
        <v>0</v>
      </c>
      <c r="B2" s="35" t="s">
        <v>1</v>
      </c>
      <c r="C2" s="35" t="s">
        <v>2</v>
      </c>
      <c r="D2" s="35" t="s">
        <v>4</v>
      </c>
      <c r="E2" s="35" t="s">
        <v>3</v>
      </c>
    </row>
    <row r="3" spans="1:5" ht="20.25" customHeight="1">
      <c r="A3" s="36">
        <v>1</v>
      </c>
      <c r="B3" s="36">
        <v>2</v>
      </c>
      <c r="C3" s="36">
        <v>3</v>
      </c>
      <c r="D3" s="36">
        <v>4</v>
      </c>
      <c r="E3" s="36">
        <v>5</v>
      </c>
    </row>
    <row r="4" spans="1:5" ht="12.75">
      <c r="A4" s="17">
        <v>1</v>
      </c>
      <c r="B4" s="8" t="s">
        <v>6</v>
      </c>
      <c r="C4" s="17">
        <v>25.61</v>
      </c>
      <c r="D4" s="17">
        <v>0</v>
      </c>
      <c r="E4" s="17">
        <f aca="true" t="shared" si="0" ref="E4:E25">C4-D4</f>
        <v>25.61</v>
      </c>
    </row>
    <row r="5" spans="1:5" ht="12.75">
      <c r="A5" s="17">
        <v>2</v>
      </c>
      <c r="B5" s="8" t="s">
        <v>7</v>
      </c>
      <c r="C5" s="17">
        <v>65</v>
      </c>
      <c r="D5" s="21">
        <v>0</v>
      </c>
      <c r="E5" s="17">
        <f t="shared" si="0"/>
        <v>65</v>
      </c>
    </row>
    <row r="6" spans="1:5" ht="12.75">
      <c r="A6" s="17">
        <v>3</v>
      </c>
      <c r="B6" s="39" t="s">
        <v>8</v>
      </c>
      <c r="C6" s="33">
        <f>155.26+8+3.27-3-10-0.007-5.53-12-57+3.5-5</f>
        <v>77.493</v>
      </c>
      <c r="D6" s="21">
        <v>0</v>
      </c>
      <c r="E6" s="17">
        <f t="shared" si="0"/>
        <v>77.493</v>
      </c>
    </row>
    <row r="7" spans="1:5" ht="12.75">
      <c r="A7" s="17">
        <v>4</v>
      </c>
      <c r="B7" s="8" t="s">
        <v>9</v>
      </c>
      <c r="C7" s="17">
        <v>69.5</v>
      </c>
      <c r="D7" s="17">
        <v>0</v>
      </c>
      <c r="E7" s="17">
        <f t="shared" si="0"/>
        <v>69.5</v>
      </c>
    </row>
    <row r="8" spans="1:5" ht="12.75">
      <c r="A8" s="17">
        <v>5</v>
      </c>
      <c r="B8" s="44" t="s">
        <v>25</v>
      </c>
      <c r="C8" s="15">
        <f>720-496-5+240-10-150-14</f>
        <v>285</v>
      </c>
      <c r="D8" s="21">
        <v>0</v>
      </c>
      <c r="E8" s="17">
        <f t="shared" si="0"/>
        <v>285</v>
      </c>
    </row>
    <row r="9" spans="1:5" ht="12.75">
      <c r="A9" s="17">
        <v>6</v>
      </c>
      <c r="B9" s="8" t="s">
        <v>10</v>
      </c>
      <c r="C9" s="17">
        <v>77.9</v>
      </c>
      <c r="D9" s="17">
        <v>0</v>
      </c>
      <c r="E9" s="17">
        <f t="shared" si="0"/>
        <v>77.9</v>
      </c>
    </row>
    <row r="10" spans="1:5" ht="12.75">
      <c r="A10" s="17">
        <v>7</v>
      </c>
      <c r="B10" s="39" t="s">
        <v>11</v>
      </c>
      <c r="C10" s="29">
        <f>780-(164-10+60)</f>
        <v>566</v>
      </c>
      <c r="D10" s="32">
        <v>315</v>
      </c>
      <c r="E10" s="17">
        <f t="shared" si="0"/>
        <v>251</v>
      </c>
    </row>
    <row r="11" spans="1:5" ht="12.75">
      <c r="A11" s="17">
        <v>8</v>
      </c>
      <c r="B11" s="8" t="s">
        <v>12</v>
      </c>
      <c r="C11" s="17">
        <v>280</v>
      </c>
      <c r="D11" s="17">
        <v>0</v>
      </c>
      <c r="E11" s="17">
        <f t="shared" si="0"/>
        <v>280</v>
      </c>
    </row>
    <row r="12" spans="1:5" ht="12.75">
      <c r="A12" s="17">
        <v>9</v>
      </c>
      <c r="B12" s="8" t="s">
        <v>13</v>
      </c>
      <c r="C12" s="17">
        <f>376+5.06+0.025-15-5+8</f>
        <v>369.085</v>
      </c>
      <c r="D12" s="17">
        <v>0</v>
      </c>
      <c r="E12" s="17">
        <f t="shared" si="0"/>
        <v>369.085</v>
      </c>
    </row>
    <row r="13" spans="1:5" ht="12.75">
      <c r="A13" s="17">
        <v>10</v>
      </c>
      <c r="B13" s="8" t="s">
        <v>14</v>
      </c>
      <c r="C13" s="17">
        <v>60</v>
      </c>
      <c r="D13" s="17">
        <v>0</v>
      </c>
      <c r="E13" s="17">
        <f t="shared" si="0"/>
        <v>60</v>
      </c>
    </row>
    <row r="14" spans="1:5" ht="12.75">
      <c r="A14" s="17">
        <v>11</v>
      </c>
      <c r="B14" s="8" t="s">
        <v>15</v>
      </c>
      <c r="C14" s="17">
        <f>186.5-29-60</f>
        <v>97.5</v>
      </c>
      <c r="D14" s="17">
        <v>0</v>
      </c>
      <c r="E14" s="17">
        <f t="shared" si="0"/>
        <v>97.5</v>
      </c>
    </row>
    <row r="15" spans="1:5" ht="12.75">
      <c r="A15" s="17">
        <v>12</v>
      </c>
      <c r="B15" s="8" t="s">
        <v>16</v>
      </c>
      <c r="C15" s="17">
        <f>360.5-20+3-15</f>
        <v>328.5</v>
      </c>
      <c r="D15" s="17">
        <v>0</v>
      </c>
      <c r="E15" s="17">
        <f t="shared" si="0"/>
        <v>328.5</v>
      </c>
    </row>
    <row r="16" spans="1:5" ht="12.75">
      <c r="A16" s="17">
        <v>13</v>
      </c>
      <c r="B16" s="8" t="s">
        <v>23</v>
      </c>
      <c r="C16" s="17">
        <f>406.97-15-15+15-3+116.8+40</f>
        <v>545.77</v>
      </c>
      <c r="D16" s="17">
        <v>0</v>
      </c>
      <c r="E16" s="17">
        <f t="shared" si="0"/>
        <v>545.77</v>
      </c>
    </row>
    <row r="17" spans="1:5" ht="12.75">
      <c r="A17" s="17">
        <v>14</v>
      </c>
      <c r="B17" s="8" t="s">
        <v>17</v>
      </c>
      <c r="C17" s="17">
        <v>216.54</v>
      </c>
      <c r="D17" s="17">
        <v>0</v>
      </c>
      <c r="E17" s="17">
        <f t="shared" si="0"/>
        <v>216.54</v>
      </c>
    </row>
    <row r="18" spans="1:5" ht="12.75">
      <c r="A18" s="17">
        <v>15</v>
      </c>
      <c r="B18" s="39" t="s">
        <v>18</v>
      </c>
      <c r="C18" s="29">
        <f>120-30</f>
        <v>90</v>
      </c>
      <c r="D18" s="17">
        <v>0</v>
      </c>
      <c r="E18" s="17">
        <f t="shared" si="0"/>
        <v>90</v>
      </c>
    </row>
    <row r="19" spans="1:5" ht="12.75">
      <c r="A19" s="17">
        <v>16</v>
      </c>
      <c r="B19" s="8" t="s">
        <v>19</v>
      </c>
      <c r="C19" s="17">
        <f>104-10</f>
        <v>94</v>
      </c>
      <c r="D19" s="17">
        <v>0</v>
      </c>
      <c r="E19" s="17">
        <f t="shared" si="0"/>
        <v>94</v>
      </c>
    </row>
    <row r="20" spans="1:5" ht="12.75">
      <c r="A20" s="17">
        <v>17</v>
      </c>
      <c r="B20" s="45" t="s">
        <v>27</v>
      </c>
      <c r="C20" s="40">
        <f>182-6-3-5-7-6-6-6-15-15-15</f>
        <v>98</v>
      </c>
      <c r="D20" s="40">
        <v>0</v>
      </c>
      <c r="E20" s="17">
        <f>C20</f>
        <v>98</v>
      </c>
    </row>
    <row r="21" spans="1:5" ht="12.75">
      <c r="A21" s="17">
        <v>18</v>
      </c>
      <c r="B21" s="8" t="s">
        <v>20</v>
      </c>
      <c r="C21" s="17">
        <f>190+20.5</f>
        <v>210.5</v>
      </c>
      <c r="D21" s="17">
        <v>0</v>
      </c>
      <c r="E21" s="17">
        <f t="shared" si="0"/>
        <v>210.5</v>
      </c>
    </row>
    <row r="22" spans="1:5" ht="12.75">
      <c r="A22" s="17">
        <v>19</v>
      </c>
      <c r="B22" s="8" t="s">
        <v>21</v>
      </c>
      <c r="C22" s="17">
        <f>250*0.9</f>
        <v>225</v>
      </c>
      <c r="D22" s="17">
        <v>0</v>
      </c>
      <c r="E22" s="17">
        <f t="shared" si="0"/>
        <v>225</v>
      </c>
    </row>
    <row r="23" spans="1:5" ht="12.75">
      <c r="A23" s="17">
        <v>20</v>
      </c>
      <c r="B23" s="8" t="s">
        <v>22</v>
      </c>
      <c r="C23" s="17">
        <f>192.5-7</f>
        <v>185.5</v>
      </c>
      <c r="D23" s="21">
        <v>0</v>
      </c>
      <c r="E23" s="17">
        <f t="shared" si="0"/>
        <v>185.5</v>
      </c>
    </row>
    <row r="24" spans="1:5" ht="12.75">
      <c r="A24" s="17">
        <v>21</v>
      </c>
      <c r="B24" s="8" t="s">
        <v>26</v>
      </c>
      <c r="C24" s="17">
        <f>460.51+45</f>
        <v>505.51</v>
      </c>
      <c r="D24" s="17">
        <v>0</v>
      </c>
      <c r="E24" s="17">
        <f t="shared" si="0"/>
        <v>505.51</v>
      </c>
    </row>
    <row r="25" spans="1:5" ht="12.75">
      <c r="A25" s="17">
        <v>22</v>
      </c>
      <c r="B25" s="39" t="s">
        <v>24</v>
      </c>
      <c r="C25" s="29">
        <f>659-10-60-5-5-30-5-15</f>
        <v>529</v>
      </c>
      <c r="D25" s="30">
        <f>15+15+10</f>
        <v>40</v>
      </c>
      <c r="E25" s="17">
        <f t="shared" si="0"/>
        <v>489</v>
      </c>
    </row>
    <row r="26" spans="1:5" ht="18.75" customHeight="1">
      <c r="A26" s="28"/>
      <c r="B26" s="37" t="s">
        <v>5</v>
      </c>
      <c r="C26" s="26">
        <f>SUM(C4:C25)</f>
        <v>5001.408</v>
      </c>
      <c r="D26" s="26">
        <f>SUM(D4:D25)</f>
        <v>355</v>
      </c>
      <c r="E26" s="26">
        <f>SUM(E4:E25)</f>
        <v>4646.408</v>
      </c>
    </row>
    <row r="27" spans="1:7" ht="12.75">
      <c r="A27" s="28"/>
      <c r="B27" s="28"/>
      <c r="C27" s="27"/>
      <c r="D27" s="28"/>
      <c r="E27" s="28"/>
      <c r="G27" s="9"/>
    </row>
    <row r="28" spans="1:7" ht="49.5" customHeight="1">
      <c r="A28" s="28"/>
      <c r="B28" s="28" t="s">
        <v>29</v>
      </c>
      <c r="C28" s="28"/>
      <c r="D28" s="6" t="s">
        <v>30</v>
      </c>
      <c r="E28" s="38"/>
      <c r="G28" s="9"/>
    </row>
    <row r="30" spans="3:8" ht="12.75">
      <c r="C30" s="9"/>
      <c r="E30" s="31"/>
      <c r="H30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8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H30"/>
  <sheetViews>
    <sheetView view="pageBreakPreview" zoomScaleSheetLayoutView="100" zoomScalePageLayoutView="0" workbookViewId="0" topLeftCell="A1">
      <selection activeCell="E6" sqref="E6"/>
    </sheetView>
  </sheetViews>
  <sheetFormatPr defaultColWidth="9.00390625" defaultRowHeight="12.75"/>
  <cols>
    <col min="1" max="1" width="5.125" style="0" customWidth="1"/>
    <col min="2" max="2" width="19.375" style="0" customWidth="1"/>
    <col min="3" max="3" width="29.625" style="0" customWidth="1"/>
    <col min="4" max="4" width="17.75390625" style="0" customWidth="1"/>
    <col min="5" max="5" width="26.375" style="0" customWidth="1"/>
  </cols>
  <sheetData>
    <row r="1" spans="1:5" ht="63" customHeight="1">
      <c r="A1" s="55" t="s">
        <v>42</v>
      </c>
      <c r="B1" s="55"/>
      <c r="C1" s="55"/>
      <c r="D1" s="55"/>
      <c r="E1" s="55"/>
    </row>
    <row r="2" spans="1:5" ht="77.25" customHeight="1">
      <c r="A2" s="34" t="s">
        <v>0</v>
      </c>
      <c r="B2" s="35" t="s">
        <v>1</v>
      </c>
      <c r="C2" s="35" t="s">
        <v>2</v>
      </c>
      <c r="D2" s="35" t="s">
        <v>4</v>
      </c>
      <c r="E2" s="35" t="s">
        <v>3</v>
      </c>
    </row>
    <row r="3" spans="1:5" ht="20.25" customHeight="1">
      <c r="A3" s="36">
        <v>1</v>
      </c>
      <c r="B3" s="36">
        <v>2</v>
      </c>
      <c r="C3" s="36">
        <v>3</v>
      </c>
      <c r="D3" s="36">
        <v>4</v>
      </c>
      <c r="E3" s="36">
        <v>5</v>
      </c>
    </row>
    <row r="4" spans="1:5" ht="12.75">
      <c r="A4" s="17">
        <v>1</v>
      </c>
      <c r="B4" s="8" t="s">
        <v>6</v>
      </c>
      <c r="C4" s="17">
        <v>25.61</v>
      </c>
      <c r="D4" s="17">
        <v>0</v>
      </c>
      <c r="E4" s="17">
        <f aca="true" t="shared" si="0" ref="E4:E25">C4-D4</f>
        <v>25.61</v>
      </c>
    </row>
    <row r="5" spans="1:5" ht="12.75">
      <c r="A5" s="17">
        <v>2</v>
      </c>
      <c r="B5" s="8" t="s">
        <v>7</v>
      </c>
      <c r="C5" s="17">
        <v>65</v>
      </c>
      <c r="D5" s="21">
        <v>0</v>
      </c>
      <c r="E5" s="17">
        <f t="shared" si="0"/>
        <v>65</v>
      </c>
    </row>
    <row r="6" spans="1:5" ht="12.75">
      <c r="A6" s="17">
        <v>3</v>
      </c>
      <c r="B6" s="8" t="s">
        <v>8</v>
      </c>
      <c r="C6" s="23">
        <f>155.26+8+3.27-3-10-0.007-5.53-12-57+3.5</f>
        <v>82.493</v>
      </c>
      <c r="D6" s="21">
        <v>0</v>
      </c>
      <c r="E6" s="17">
        <f t="shared" si="0"/>
        <v>82.493</v>
      </c>
    </row>
    <row r="7" spans="1:5" ht="12.75">
      <c r="A7" s="17">
        <v>4</v>
      </c>
      <c r="B7" s="8" t="s">
        <v>9</v>
      </c>
      <c r="C7" s="17">
        <v>69.5</v>
      </c>
      <c r="D7" s="17">
        <v>0</v>
      </c>
      <c r="E7" s="17">
        <f t="shared" si="0"/>
        <v>69.5</v>
      </c>
    </row>
    <row r="8" spans="1:5" ht="12.75">
      <c r="A8" s="17">
        <v>5</v>
      </c>
      <c r="B8" s="8" t="s">
        <v>25</v>
      </c>
      <c r="C8" s="17">
        <f>720-496-5+240-10-150</f>
        <v>299</v>
      </c>
      <c r="D8" s="21">
        <f>15-1.5</f>
        <v>13.5</v>
      </c>
      <c r="E8" s="17">
        <f t="shared" si="0"/>
        <v>285.5</v>
      </c>
    </row>
    <row r="9" spans="1:5" ht="12.75">
      <c r="A9" s="17">
        <v>6</v>
      </c>
      <c r="B9" s="8" t="s">
        <v>10</v>
      </c>
      <c r="C9" s="17">
        <v>77.9</v>
      </c>
      <c r="D9" s="17">
        <v>0</v>
      </c>
      <c r="E9" s="17">
        <f t="shared" si="0"/>
        <v>77.9</v>
      </c>
    </row>
    <row r="10" spans="1:5" ht="12.75">
      <c r="A10" s="17">
        <v>7</v>
      </c>
      <c r="B10" s="8" t="s">
        <v>11</v>
      </c>
      <c r="C10" s="17">
        <f>780-(164-10+60)</f>
        <v>566</v>
      </c>
      <c r="D10" s="18">
        <v>315</v>
      </c>
      <c r="E10" s="17">
        <f t="shared" si="0"/>
        <v>251</v>
      </c>
    </row>
    <row r="11" spans="1:5" ht="12.75">
      <c r="A11" s="17">
        <v>8</v>
      </c>
      <c r="B11" s="8" t="s">
        <v>12</v>
      </c>
      <c r="C11" s="17">
        <v>280</v>
      </c>
      <c r="D11" s="17">
        <v>0</v>
      </c>
      <c r="E11" s="17">
        <f t="shared" si="0"/>
        <v>280</v>
      </c>
    </row>
    <row r="12" spans="1:5" ht="12.75">
      <c r="A12" s="17">
        <v>9</v>
      </c>
      <c r="B12" s="8" t="s">
        <v>13</v>
      </c>
      <c r="C12" s="17">
        <f>376+5.06+0.025-15-5+8</f>
        <v>369.085</v>
      </c>
      <c r="D12" s="17">
        <v>0</v>
      </c>
      <c r="E12" s="17">
        <f t="shared" si="0"/>
        <v>369.085</v>
      </c>
    </row>
    <row r="13" spans="1:5" ht="12.75">
      <c r="A13" s="17">
        <v>10</v>
      </c>
      <c r="B13" s="8" t="s">
        <v>14</v>
      </c>
      <c r="C13" s="17">
        <v>60</v>
      </c>
      <c r="D13" s="17">
        <v>0</v>
      </c>
      <c r="E13" s="17">
        <f t="shared" si="0"/>
        <v>60</v>
      </c>
    </row>
    <row r="14" spans="1:5" ht="12.75">
      <c r="A14" s="17">
        <v>11</v>
      </c>
      <c r="B14" s="8" t="s">
        <v>15</v>
      </c>
      <c r="C14" s="17">
        <f>186.5-29-60</f>
        <v>97.5</v>
      </c>
      <c r="D14" s="17">
        <v>0</v>
      </c>
      <c r="E14" s="17">
        <f t="shared" si="0"/>
        <v>97.5</v>
      </c>
    </row>
    <row r="15" spans="1:5" ht="12.75">
      <c r="A15" s="17">
        <v>12</v>
      </c>
      <c r="B15" s="8" t="s">
        <v>16</v>
      </c>
      <c r="C15" s="17">
        <f>360.5-20+3-15</f>
        <v>328.5</v>
      </c>
      <c r="D15" s="17">
        <v>0</v>
      </c>
      <c r="E15" s="17">
        <f t="shared" si="0"/>
        <v>328.5</v>
      </c>
    </row>
    <row r="16" spans="1:5" ht="12.75">
      <c r="A16" s="17">
        <v>13</v>
      </c>
      <c r="B16" s="8" t="s">
        <v>23</v>
      </c>
      <c r="C16" s="17">
        <f>406.97-15-15+15-3+116.8+40</f>
        <v>545.77</v>
      </c>
      <c r="D16" s="17">
        <v>0</v>
      </c>
      <c r="E16" s="17">
        <f t="shared" si="0"/>
        <v>545.77</v>
      </c>
    </row>
    <row r="17" spans="1:5" ht="12.75">
      <c r="A17" s="17">
        <v>14</v>
      </c>
      <c r="B17" s="8" t="s">
        <v>17</v>
      </c>
      <c r="C17" s="17">
        <v>216.54</v>
      </c>
      <c r="D17" s="17">
        <v>0</v>
      </c>
      <c r="E17" s="17">
        <f t="shared" si="0"/>
        <v>216.54</v>
      </c>
    </row>
    <row r="18" spans="1:5" ht="12.75">
      <c r="A18" s="17">
        <v>15</v>
      </c>
      <c r="B18" s="8" t="s">
        <v>18</v>
      </c>
      <c r="C18" s="17">
        <v>120</v>
      </c>
      <c r="D18" s="17">
        <v>0</v>
      </c>
      <c r="E18" s="17">
        <f t="shared" si="0"/>
        <v>120</v>
      </c>
    </row>
    <row r="19" spans="1:5" ht="12.75">
      <c r="A19" s="17">
        <v>16</v>
      </c>
      <c r="B19" s="8" t="s">
        <v>19</v>
      </c>
      <c r="C19" s="17">
        <f>104-10</f>
        <v>94</v>
      </c>
      <c r="D19" s="17">
        <v>0</v>
      </c>
      <c r="E19" s="17">
        <f t="shared" si="0"/>
        <v>94</v>
      </c>
    </row>
    <row r="20" spans="1:5" ht="12.75">
      <c r="A20" s="17">
        <v>17</v>
      </c>
      <c r="B20" s="45" t="s">
        <v>27</v>
      </c>
      <c r="C20" s="40">
        <f>182-6-3-5-7-6-6-6-15-15-15</f>
        <v>98</v>
      </c>
      <c r="D20" s="40">
        <v>0</v>
      </c>
      <c r="E20" s="17">
        <f>C20</f>
        <v>98</v>
      </c>
    </row>
    <row r="21" spans="1:5" ht="12.75">
      <c r="A21" s="17">
        <v>18</v>
      </c>
      <c r="B21" s="8" t="s">
        <v>20</v>
      </c>
      <c r="C21" s="17">
        <f>190+20.5</f>
        <v>210.5</v>
      </c>
      <c r="D21" s="17">
        <v>0</v>
      </c>
      <c r="E21" s="17">
        <f t="shared" si="0"/>
        <v>210.5</v>
      </c>
    </row>
    <row r="22" spans="1:5" ht="12.75">
      <c r="A22" s="17">
        <v>19</v>
      </c>
      <c r="B22" s="8" t="s">
        <v>21</v>
      </c>
      <c r="C22" s="17">
        <f>250*0.9</f>
        <v>225</v>
      </c>
      <c r="D22" s="17">
        <v>0</v>
      </c>
      <c r="E22" s="17">
        <f t="shared" si="0"/>
        <v>225</v>
      </c>
    </row>
    <row r="23" spans="1:5" ht="12.75">
      <c r="A23" s="17">
        <v>20</v>
      </c>
      <c r="B23" s="8" t="s">
        <v>22</v>
      </c>
      <c r="C23" s="17">
        <f>192.5-7</f>
        <v>185.5</v>
      </c>
      <c r="D23" s="21">
        <v>0</v>
      </c>
      <c r="E23" s="17">
        <f t="shared" si="0"/>
        <v>185.5</v>
      </c>
    </row>
    <row r="24" spans="1:5" ht="12.75">
      <c r="A24" s="17">
        <v>21</v>
      </c>
      <c r="B24" s="8" t="s">
        <v>26</v>
      </c>
      <c r="C24" s="17">
        <f>460.51+45</f>
        <v>505.51</v>
      </c>
      <c r="D24" s="17">
        <v>0</v>
      </c>
      <c r="E24" s="17">
        <f t="shared" si="0"/>
        <v>505.51</v>
      </c>
    </row>
    <row r="25" spans="1:5" ht="12.75">
      <c r="A25" s="17">
        <v>22</v>
      </c>
      <c r="B25" s="8" t="s">
        <v>24</v>
      </c>
      <c r="C25" s="17">
        <f>659-10-60-5-5-30-5-15</f>
        <v>529</v>
      </c>
      <c r="D25" s="21">
        <v>0</v>
      </c>
      <c r="E25" s="17">
        <f t="shared" si="0"/>
        <v>529</v>
      </c>
    </row>
    <row r="26" spans="1:5" ht="18.75" customHeight="1">
      <c r="A26" s="28"/>
      <c r="B26" s="37" t="s">
        <v>5</v>
      </c>
      <c r="C26" s="26">
        <f>SUM(C4:C25)</f>
        <v>5050.408</v>
      </c>
      <c r="D26" s="26">
        <f>SUM(D4:D25)</f>
        <v>328.5</v>
      </c>
      <c r="E26" s="26">
        <f>SUM(E4:E25)</f>
        <v>4721.908</v>
      </c>
    </row>
    <row r="27" spans="1:7" ht="12.75">
      <c r="A27" s="28"/>
      <c r="B27" s="28"/>
      <c r="C27" s="27"/>
      <c r="D27" s="28"/>
      <c r="E27" s="28"/>
      <c r="G27" s="9"/>
    </row>
    <row r="28" spans="1:7" ht="49.5" customHeight="1">
      <c r="A28" s="28"/>
      <c r="B28" s="28" t="s">
        <v>29</v>
      </c>
      <c r="C28" s="28"/>
      <c r="D28" s="6" t="s">
        <v>30</v>
      </c>
      <c r="E28" s="38"/>
      <c r="G28" s="9"/>
    </row>
    <row r="30" spans="3:8" ht="12.75">
      <c r="C30" s="9"/>
      <c r="E30" s="31"/>
      <c r="H30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A1:H30"/>
  <sheetViews>
    <sheetView view="pageBreakPreview" zoomScaleSheetLayoutView="100" zoomScalePageLayoutView="0" workbookViewId="0" topLeftCell="A1">
      <selection activeCell="G25" sqref="G25"/>
    </sheetView>
  </sheetViews>
  <sheetFormatPr defaultColWidth="9.00390625" defaultRowHeight="12.75"/>
  <cols>
    <col min="1" max="1" width="5.125" style="0" customWidth="1"/>
    <col min="2" max="2" width="19.375" style="0" customWidth="1"/>
    <col min="3" max="3" width="29.625" style="0" customWidth="1"/>
    <col min="4" max="4" width="17.75390625" style="0" customWidth="1"/>
    <col min="5" max="5" width="26.375" style="0" customWidth="1"/>
  </cols>
  <sheetData>
    <row r="1" spans="1:5" ht="63" customHeight="1">
      <c r="A1" s="55" t="s">
        <v>42</v>
      </c>
      <c r="B1" s="55"/>
      <c r="C1" s="55"/>
      <c r="D1" s="55"/>
      <c r="E1" s="55"/>
    </row>
    <row r="2" spans="1:5" ht="77.25" customHeight="1">
      <c r="A2" s="34" t="s">
        <v>0</v>
      </c>
      <c r="B2" s="35" t="s">
        <v>1</v>
      </c>
      <c r="C2" s="35" t="s">
        <v>2</v>
      </c>
      <c r="D2" s="35" t="s">
        <v>4</v>
      </c>
      <c r="E2" s="35" t="s">
        <v>3</v>
      </c>
    </row>
    <row r="3" spans="1:5" ht="20.25" customHeight="1">
      <c r="A3" s="36">
        <v>1</v>
      </c>
      <c r="B3" s="36">
        <v>2</v>
      </c>
      <c r="C3" s="36">
        <v>3</v>
      </c>
      <c r="D3" s="36">
        <v>4</v>
      </c>
      <c r="E3" s="36">
        <v>5</v>
      </c>
    </row>
    <row r="4" spans="1:5" ht="12.75">
      <c r="A4" s="17">
        <v>1</v>
      </c>
      <c r="B4" s="8" t="s">
        <v>6</v>
      </c>
      <c r="C4" s="17">
        <v>25.61</v>
      </c>
      <c r="D4" s="17">
        <v>0</v>
      </c>
      <c r="E4" s="17">
        <f aca="true" t="shared" si="0" ref="E4:E25">C4-D4</f>
        <v>25.61</v>
      </c>
    </row>
    <row r="5" spans="1:5" ht="12.75">
      <c r="A5" s="17">
        <v>2</v>
      </c>
      <c r="B5" s="8" t="s">
        <v>7</v>
      </c>
      <c r="C5" s="17">
        <v>65</v>
      </c>
      <c r="D5" s="21">
        <v>0</v>
      </c>
      <c r="E5" s="17">
        <f t="shared" si="0"/>
        <v>65</v>
      </c>
    </row>
    <row r="6" spans="1:5" ht="12.75">
      <c r="A6" s="17">
        <v>3</v>
      </c>
      <c r="B6" s="8" t="s">
        <v>8</v>
      </c>
      <c r="C6" s="23">
        <f>155.26+8+3.27-3-10-0.007-5.53-12-57+3.5</f>
        <v>82.493</v>
      </c>
      <c r="D6" s="21">
        <v>0</v>
      </c>
      <c r="E6" s="17">
        <f t="shared" si="0"/>
        <v>82.493</v>
      </c>
    </row>
    <row r="7" spans="1:5" ht="12.75">
      <c r="A7" s="17">
        <v>4</v>
      </c>
      <c r="B7" s="8" t="s">
        <v>9</v>
      </c>
      <c r="C7" s="17">
        <v>69.5</v>
      </c>
      <c r="D7" s="17">
        <v>0</v>
      </c>
      <c r="E7" s="17">
        <f t="shared" si="0"/>
        <v>69.5</v>
      </c>
    </row>
    <row r="8" spans="1:5" ht="12.75">
      <c r="A8" s="17">
        <v>5</v>
      </c>
      <c r="B8" s="44" t="s">
        <v>25</v>
      </c>
      <c r="C8" s="15">
        <f>720-496-5+240-10-150</f>
        <v>299</v>
      </c>
      <c r="D8" s="25">
        <f>15-1.5</f>
        <v>13.5</v>
      </c>
      <c r="E8" s="17">
        <f t="shared" si="0"/>
        <v>285.5</v>
      </c>
    </row>
    <row r="9" spans="1:5" ht="12.75">
      <c r="A9" s="17">
        <v>6</v>
      </c>
      <c r="B9" s="8" t="s">
        <v>10</v>
      </c>
      <c r="C9" s="17">
        <v>77.9</v>
      </c>
      <c r="D9" s="17">
        <v>0</v>
      </c>
      <c r="E9" s="17">
        <f t="shared" si="0"/>
        <v>77.9</v>
      </c>
    </row>
    <row r="10" spans="1:5" ht="12.75">
      <c r="A10" s="17">
        <v>7</v>
      </c>
      <c r="B10" s="44" t="s">
        <v>11</v>
      </c>
      <c r="C10" s="15">
        <f>780-(164-10+60)</f>
        <v>566</v>
      </c>
      <c r="D10" s="16">
        <v>315</v>
      </c>
      <c r="E10" s="17">
        <f t="shared" si="0"/>
        <v>251</v>
      </c>
    </row>
    <row r="11" spans="1:5" ht="12.75">
      <c r="A11" s="17">
        <v>8</v>
      </c>
      <c r="B11" s="8" t="s">
        <v>12</v>
      </c>
      <c r="C11" s="17">
        <v>280</v>
      </c>
      <c r="D11" s="17">
        <v>0</v>
      </c>
      <c r="E11" s="17">
        <f t="shared" si="0"/>
        <v>280</v>
      </c>
    </row>
    <row r="12" spans="1:5" ht="12.75">
      <c r="A12" s="17">
        <v>9</v>
      </c>
      <c r="B12" s="8" t="s">
        <v>13</v>
      </c>
      <c r="C12" s="17">
        <f>376+5.06+0.025-15-5+8</f>
        <v>369.085</v>
      </c>
      <c r="D12" s="17">
        <v>0</v>
      </c>
      <c r="E12" s="17">
        <f t="shared" si="0"/>
        <v>369.085</v>
      </c>
    </row>
    <row r="13" spans="1:5" ht="12.75">
      <c r="A13" s="17">
        <v>10</v>
      </c>
      <c r="B13" s="8" t="s">
        <v>14</v>
      </c>
      <c r="C13" s="17">
        <v>60</v>
      </c>
      <c r="D13" s="17">
        <v>0</v>
      </c>
      <c r="E13" s="17">
        <f t="shared" si="0"/>
        <v>60</v>
      </c>
    </row>
    <row r="14" spans="1:5" ht="12.75">
      <c r="A14" s="17">
        <v>11</v>
      </c>
      <c r="B14" s="44" t="s">
        <v>15</v>
      </c>
      <c r="C14" s="15">
        <f>186.5-29-60</f>
        <v>97.5</v>
      </c>
      <c r="D14" s="17">
        <v>0</v>
      </c>
      <c r="E14" s="17">
        <f t="shared" si="0"/>
        <v>97.5</v>
      </c>
    </row>
    <row r="15" spans="1:5" ht="12.75">
      <c r="A15" s="17">
        <v>12</v>
      </c>
      <c r="B15" s="8" t="s">
        <v>16</v>
      </c>
      <c r="C15" s="17">
        <f>360.5-20+3-15</f>
        <v>328.5</v>
      </c>
      <c r="D15" s="17">
        <v>0</v>
      </c>
      <c r="E15" s="17">
        <f t="shared" si="0"/>
        <v>328.5</v>
      </c>
    </row>
    <row r="16" spans="1:5" ht="12.75">
      <c r="A16" s="17">
        <v>13</v>
      </c>
      <c r="B16" s="8" t="s">
        <v>23</v>
      </c>
      <c r="C16" s="17">
        <f>406.97-15-15+15-3+116.8+40</f>
        <v>545.77</v>
      </c>
      <c r="D16" s="17">
        <v>0</v>
      </c>
      <c r="E16" s="17">
        <f t="shared" si="0"/>
        <v>545.77</v>
      </c>
    </row>
    <row r="17" spans="1:5" ht="12.75">
      <c r="A17" s="17">
        <v>14</v>
      </c>
      <c r="B17" s="8" t="s">
        <v>17</v>
      </c>
      <c r="C17" s="17">
        <v>216.54</v>
      </c>
      <c r="D17" s="17">
        <v>0</v>
      </c>
      <c r="E17" s="17">
        <f t="shared" si="0"/>
        <v>216.54</v>
      </c>
    </row>
    <row r="18" spans="1:5" ht="12.75">
      <c r="A18" s="17">
        <v>15</v>
      </c>
      <c r="B18" s="8" t="s">
        <v>18</v>
      </c>
      <c r="C18" s="17">
        <v>120</v>
      </c>
      <c r="D18" s="17">
        <v>0</v>
      </c>
      <c r="E18" s="17">
        <f t="shared" si="0"/>
        <v>120</v>
      </c>
    </row>
    <row r="19" spans="1:5" ht="12.75">
      <c r="A19" s="17">
        <v>16</v>
      </c>
      <c r="B19" s="8" t="s">
        <v>19</v>
      </c>
      <c r="C19" s="17">
        <f>104-10</f>
        <v>94</v>
      </c>
      <c r="D19" s="17">
        <v>0</v>
      </c>
      <c r="E19" s="17">
        <f t="shared" si="0"/>
        <v>94</v>
      </c>
    </row>
    <row r="20" spans="1:5" ht="12.75">
      <c r="A20" s="17">
        <v>17</v>
      </c>
      <c r="B20" s="42" t="s">
        <v>27</v>
      </c>
      <c r="C20" s="43">
        <f>182-6-3-5-7-6-6-6-15-15-15</f>
        <v>98</v>
      </c>
      <c r="D20" s="40">
        <v>0</v>
      </c>
      <c r="E20" s="17">
        <f>C20</f>
        <v>98</v>
      </c>
    </row>
    <row r="21" spans="1:5" ht="12.75">
      <c r="A21" s="17">
        <v>18</v>
      </c>
      <c r="B21" s="8" t="s">
        <v>20</v>
      </c>
      <c r="C21" s="17">
        <f>190+20.5</f>
        <v>210.5</v>
      </c>
      <c r="D21" s="17">
        <v>0</v>
      </c>
      <c r="E21" s="17">
        <f t="shared" si="0"/>
        <v>210.5</v>
      </c>
    </row>
    <row r="22" spans="1:5" ht="12.75">
      <c r="A22" s="17">
        <v>19</v>
      </c>
      <c r="B22" s="8" t="s">
        <v>21</v>
      </c>
      <c r="C22" s="17">
        <f>250*0.9</f>
        <v>225</v>
      </c>
      <c r="D22" s="17">
        <v>0</v>
      </c>
      <c r="E22" s="17">
        <f t="shared" si="0"/>
        <v>225</v>
      </c>
    </row>
    <row r="23" spans="1:5" ht="12.75">
      <c r="A23" s="17">
        <v>20</v>
      </c>
      <c r="B23" s="8" t="s">
        <v>22</v>
      </c>
      <c r="C23" s="17">
        <f>192.5-7</f>
        <v>185.5</v>
      </c>
      <c r="D23" s="21">
        <v>0</v>
      </c>
      <c r="E23" s="17">
        <f t="shared" si="0"/>
        <v>185.5</v>
      </c>
    </row>
    <row r="24" spans="1:5" ht="12.75">
      <c r="A24" s="17">
        <v>21</v>
      </c>
      <c r="B24" s="8" t="s">
        <v>26</v>
      </c>
      <c r="C24" s="17">
        <f>460.51+45</f>
        <v>505.51</v>
      </c>
      <c r="D24" s="17">
        <v>0</v>
      </c>
      <c r="E24" s="17">
        <f t="shared" si="0"/>
        <v>505.51</v>
      </c>
    </row>
    <row r="25" spans="1:5" ht="12.75">
      <c r="A25" s="17">
        <v>22</v>
      </c>
      <c r="B25" s="8" t="s">
        <v>24</v>
      </c>
      <c r="C25" s="17">
        <f>659-10-60-5-5-30-5-15</f>
        <v>529</v>
      </c>
      <c r="D25" s="21">
        <v>0</v>
      </c>
      <c r="E25" s="17">
        <f t="shared" si="0"/>
        <v>529</v>
      </c>
    </row>
    <row r="26" spans="1:5" ht="18.75" customHeight="1">
      <c r="A26" s="28"/>
      <c r="B26" s="37" t="s">
        <v>5</v>
      </c>
      <c r="C26" s="26">
        <f>SUM(C4:C25)</f>
        <v>5050.408</v>
      </c>
      <c r="D26" s="26">
        <f>SUM(D4:D25)</f>
        <v>328.5</v>
      </c>
      <c r="E26" s="26">
        <f>SUM(E4:E25)</f>
        <v>4721.908</v>
      </c>
    </row>
    <row r="27" spans="1:7" ht="12.75">
      <c r="A27" s="28"/>
      <c r="B27" s="28"/>
      <c r="C27" s="27"/>
      <c r="D27" s="28"/>
      <c r="E27" s="28"/>
      <c r="G27" s="9"/>
    </row>
    <row r="28" spans="1:7" ht="49.5" customHeight="1">
      <c r="A28" s="28"/>
      <c r="B28" s="28" t="s">
        <v>29</v>
      </c>
      <c r="C28" s="28"/>
      <c r="D28" s="6" t="s">
        <v>30</v>
      </c>
      <c r="E28" s="38"/>
      <c r="G28" s="9"/>
    </row>
    <row r="30" spans="3:8" ht="12.75">
      <c r="C30" s="9"/>
      <c r="E30" s="31"/>
      <c r="H30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8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H30"/>
  <sheetViews>
    <sheetView view="pageBreakPreview" zoomScaleSheetLayoutView="100" zoomScalePageLayoutView="0" workbookViewId="0" topLeftCell="A1">
      <selection activeCell="C29" sqref="C29"/>
    </sheetView>
  </sheetViews>
  <sheetFormatPr defaultColWidth="9.00390625" defaultRowHeight="12.75"/>
  <cols>
    <col min="1" max="1" width="5.125" style="0" customWidth="1"/>
    <col min="2" max="2" width="19.375" style="0" customWidth="1"/>
    <col min="3" max="3" width="29.625" style="0" customWidth="1"/>
    <col min="4" max="4" width="17.75390625" style="0" customWidth="1"/>
    <col min="5" max="5" width="26.375" style="0" customWidth="1"/>
  </cols>
  <sheetData>
    <row r="1" spans="1:5" ht="63" customHeight="1">
      <c r="A1" s="55" t="s">
        <v>41</v>
      </c>
      <c r="B1" s="55"/>
      <c r="C1" s="55"/>
      <c r="D1" s="55"/>
      <c r="E1" s="55"/>
    </row>
    <row r="2" spans="1:5" ht="77.25" customHeight="1">
      <c r="A2" s="34" t="s">
        <v>0</v>
      </c>
      <c r="B2" s="35" t="s">
        <v>1</v>
      </c>
      <c r="C2" s="35" t="s">
        <v>2</v>
      </c>
      <c r="D2" s="35" t="s">
        <v>4</v>
      </c>
      <c r="E2" s="35" t="s">
        <v>3</v>
      </c>
    </row>
    <row r="3" spans="1:5" ht="20.25" customHeight="1">
      <c r="A3" s="36">
        <v>1</v>
      </c>
      <c r="B3" s="36">
        <v>2</v>
      </c>
      <c r="C3" s="36">
        <v>3</v>
      </c>
      <c r="D3" s="36">
        <v>4</v>
      </c>
      <c r="E3" s="36">
        <v>5</v>
      </c>
    </row>
    <row r="4" spans="1:5" ht="12.75">
      <c r="A4" s="17">
        <v>1</v>
      </c>
      <c r="B4" s="8" t="s">
        <v>6</v>
      </c>
      <c r="C4" s="17">
        <v>25.61</v>
      </c>
      <c r="D4" s="17">
        <v>0</v>
      </c>
      <c r="E4" s="17">
        <f aca="true" t="shared" si="0" ref="E4:E25">C4-D4</f>
        <v>25.61</v>
      </c>
    </row>
    <row r="5" spans="1:5" ht="12.75">
      <c r="A5" s="17">
        <v>2</v>
      </c>
      <c r="B5" s="8" t="s">
        <v>7</v>
      </c>
      <c r="C5" s="17">
        <v>65</v>
      </c>
      <c r="D5" s="21">
        <v>0</v>
      </c>
      <c r="E5" s="17">
        <f t="shared" si="0"/>
        <v>65</v>
      </c>
    </row>
    <row r="6" spans="1:5" ht="12.75">
      <c r="A6" s="17">
        <v>3</v>
      </c>
      <c r="B6" s="8" t="s">
        <v>8</v>
      </c>
      <c r="C6" s="23">
        <f>155.26+8+3.27-3-10-0.007-5.53-12-57+3.5</f>
        <v>82.493</v>
      </c>
      <c r="D6" s="21">
        <v>0</v>
      </c>
      <c r="E6" s="17">
        <f t="shared" si="0"/>
        <v>82.493</v>
      </c>
    </row>
    <row r="7" spans="1:5" ht="12.75">
      <c r="A7" s="17">
        <v>4</v>
      </c>
      <c r="B7" s="8" t="s">
        <v>9</v>
      </c>
      <c r="C7" s="17">
        <v>69.5</v>
      </c>
      <c r="D7" s="17">
        <v>0</v>
      </c>
      <c r="E7" s="17">
        <f t="shared" si="0"/>
        <v>69.5</v>
      </c>
    </row>
    <row r="8" spans="1:5" ht="12.75">
      <c r="A8" s="17">
        <v>5</v>
      </c>
      <c r="B8" s="8" t="s">
        <v>25</v>
      </c>
      <c r="C8" s="17">
        <f>720-496-5+240-10-150</f>
        <v>299</v>
      </c>
      <c r="D8" s="21">
        <f>15-1.5</f>
        <v>13.5</v>
      </c>
      <c r="E8" s="17">
        <f t="shared" si="0"/>
        <v>285.5</v>
      </c>
    </row>
    <row r="9" spans="1:5" ht="12.75">
      <c r="A9" s="17">
        <v>6</v>
      </c>
      <c r="B9" s="8" t="s">
        <v>10</v>
      </c>
      <c r="C9" s="17">
        <v>77.9</v>
      </c>
      <c r="D9" s="17">
        <v>0</v>
      </c>
      <c r="E9" s="17">
        <f t="shared" si="0"/>
        <v>77.9</v>
      </c>
    </row>
    <row r="10" spans="1:5" ht="12.75">
      <c r="A10" s="17">
        <v>7</v>
      </c>
      <c r="B10" s="8" t="s">
        <v>11</v>
      </c>
      <c r="C10" s="17">
        <f>780-(164-10+60)</f>
        <v>566</v>
      </c>
      <c r="D10" s="18">
        <v>315</v>
      </c>
      <c r="E10" s="17">
        <f t="shared" si="0"/>
        <v>251</v>
      </c>
    </row>
    <row r="11" spans="1:5" ht="12.75">
      <c r="A11" s="17">
        <v>8</v>
      </c>
      <c r="B11" s="8" t="s">
        <v>12</v>
      </c>
      <c r="C11" s="17">
        <v>280</v>
      </c>
      <c r="D11" s="17">
        <v>0</v>
      </c>
      <c r="E11" s="17">
        <f t="shared" si="0"/>
        <v>280</v>
      </c>
    </row>
    <row r="12" spans="1:5" ht="12.75">
      <c r="A12" s="17">
        <v>9</v>
      </c>
      <c r="B12" s="8" t="s">
        <v>13</v>
      </c>
      <c r="C12" s="17">
        <f>376+5.06+0.025-15-5+8</f>
        <v>369.085</v>
      </c>
      <c r="D12" s="17">
        <v>0</v>
      </c>
      <c r="E12" s="17">
        <f t="shared" si="0"/>
        <v>369.085</v>
      </c>
    </row>
    <row r="13" spans="1:5" ht="12.75">
      <c r="A13" s="17">
        <v>10</v>
      </c>
      <c r="B13" s="8" t="s">
        <v>14</v>
      </c>
      <c r="C13" s="17">
        <v>60</v>
      </c>
      <c r="D13" s="17">
        <v>0</v>
      </c>
      <c r="E13" s="17">
        <f t="shared" si="0"/>
        <v>60</v>
      </c>
    </row>
    <row r="14" spans="1:5" ht="12.75">
      <c r="A14" s="17">
        <v>11</v>
      </c>
      <c r="B14" s="8" t="s">
        <v>15</v>
      </c>
      <c r="C14" s="17">
        <f>186.5-29</f>
        <v>157.5</v>
      </c>
      <c r="D14" s="17">
        <v>0</v>
      </c>
      <c r="E14" s="17">
        <f t="shared" si="0"/>
        <v>157.5</v>
      </c>
    </row>
    <row r="15" spans="1:5" ht="12.75">
      <c r="A15" s="17">
        <v>12</v>
      </c>
      <c r="B15" s="8" t="s">
        <v>16</v>
      </c>
      <c r="C15" s="17">
        <f>360.5-20+3-15</f>
        <v>328.5</v>
      </c>
      <c r="D15" s="17">
        <v>0</v>
      </c>
      <c r="E15" s="17">
        <f t="shared" si="0"/>
        <v>328.5</v>
      </c>
    </row>
    <row r="16" spans="1:5" ht="12.75">
      <c r="A16" s="17">
        <v>13</v>
      </c>
      <c r="B16" s="8" t="s">
        <v>23</v>
      </c>
      <c r="C16" s="17">
        <f>406.97-15-15+15-3+116.8+40</f>
        <v>545.77</v>
      </c>
      <c r="D16" s="17">
        <v>0</v>
      </c>
      <c r="E16" s="17">
        <f t="shared" si="0"/>
        <v>545.77</v>
      </c>
    </row>
    <row r="17" spans="1:5" ht="12.75">
      <c r="A17" s="17">
        <v>14</v>
      </c>
      <c r="B17" s="8" t="s">
        <v>17</v>
      </c>
      <c r="C17" s="17">
        <v>216.54</v>
      </c>
      <c r="D17" s="17">
        <v>0</v>
      </c>
      <c r="E17" s="17">
        <f t="shared" si="0"/>
        <v>216.54</v>
      </c>
    </row>
    <row r="18" spans="1:5" ht="12.75">
      <c r="A18" s="17">
        <v>15</v>
      </c>
      <c r="B18" s="8" t="s">
        <v>18</v>
      </c>
      <c r="C18" s="17">
        <v>120</v>
      </c>
      <c r="D18" s="17">
        <v>0</v>
      </c>
      <c r="E18" s="17">
        <f t="shared" si="0"/>
        <v>120</v>
      </c>
    </row>
    <row r="19" spans="1:5" ht="12.75">
      <c r="A19" s="17">
        <v>16</v>
      </c>
      <c r="B19" s="8" t="s">
        <v>19</v>
      </c>
      <c r="C19" s="17">
        <f>104-10</f>
        <v>94</v>
      </c>
      <c r="D19" s="17">
        <v>0</v>
      </c>
      <c r="E19" s="17">
        <f t="shared" si="0"/>
        <v>94</v>
      </c>
    </row>
    <row r="20" spans="1:5" ht="12.75">
      <c r="A20" s="17">
        <v>17</v>
      </c>
      <c r="B20" s="8" t="s">
        <v>27</v>
      </c>
      <c r="C20" s="17">
        <f>182-6-3-5-7-6-6-6</f>
        <v>143</v>
      </c>
      <c r="D20" s="40">
        <v>45</v>
      </c>
      <c r="E20" s="17">
        <f>C20</f>
        <v>143</v>
      </c>
    </row>
    <row r="21" spans="1:5" ht="12.75">
      <c r="A21" s="17">
        <v>18</v>
      </c>
      <c r="B21" s="8" t="s">
        <v>20</v>
      </c>
      <c r="C21" s="17">
        <f>190+20.5</f>
        <v>210.5</v>
      </c>
      <c r="D21" s="17">
        <v>0</v>
      </c>
      <c r="E21" s="17">
        <f t="shared" si="0"/>
        <v>210.5</v>
      </c>
    </row>
    <row r="22" spans="1:5" ht="12.75">
      <c r="A22" s="17">
        <v>19</v>
      </c>
      <c r="B22" s="8" t="s">
        <v>21</v>
      </c>
      <c r="C22" s="17">
        <f>250*0.9</f>
        <v>225</v>
      </c>
      <c r="D22" s="17">
        <v>0</v>
      </c>
      <c r="E22" s="17">
        <f t="shared" si="0"/>
        <v>225</v>
      </c>
    </row>
    <row r="23" spans="1:5" ht="12.75">
      <c r="A23" s="17">
        <v>20</v>
      </c>
      <c r="B23" s="8" t="s">
        <v>22</v>
      </c>
      <c r="C23" s="17">
        <f>192.5-7</f>
        <v>185.5</v>
      </c>
      <c r="D23" s="21">
        <v>0</v>
      </c>
      <c r="E23" s="17">
        <f t="shared" si="0"/>
        <v>185.5</v>
      </c>
    </row>
    <row r="24" spans="1:5" ht="12.75">
      <c r="A24" s="17">
        <v>21</v>
      </c>
      <c r="B24" s="8" t="s">
        <v>26</v>
      </c>
      <c r="C24" s="17">
        <f>460.51+45</f>
        <v>505.51</v>
      </c>
      <c r="D24" s="17">
        <v>0</v>
      </c>
      <c r="E24" s="17">
        <f t="shared" si="0"/>
        <v>505.51</v>
      </c>
    </row>
    <row r="25" spans="1:5" ht="12.75">
      <c r="A25" s="17">
        <v>22</v>
      </c>
      <c r="B25" s="8" t="s">
        <v>24</v>
      </c>
      <c r="C25" s="17">
        <f>659-10-60-5-5-30-5-15</f>
        <v>529</v>
      </c>
      <c r="D25" s="21">
        <v>0</v>
      </c>
      <c r="E25" s="17">
        <f t="shared" si="0"/>
        <v>529</v>
      </c>
    </row>
    <row r="26" spans="1:5" ht="18.75" customHeight="1">
      <c r="A26" s="28"/>
      <c r="B26" s="37" t="s">
        <v>5</v>
      </c>
      <c r="C26" s="26">
        <f>SUM(C4:C25)</f>
        <v>5155.408</v>
      </c>
      <c r="D26" s="26">
        <f>SUM(D4:D25)</f>
        <v>373.5</v>
      </c>
      <c r="E26" s="26">
        <f>SUM(E4:E25)</f>
        <v>4826.908</v>
      </c>
    </row>
    <row r="27" spans="1:7" ht="12.75">
      <c r="A27" s="28"/>
      <c r="B27" s="28"/>
      <c r="C27" s="27"/>
      <c r="D27" s="28"/>
      <c r="E27" s="28"/>
      <c r="G27" s="9"/>
    </row>
    <row r="28" spans="1:7" ht="49.5" customHeight="1">
      <c r="A28" s="28"/>
      <c r="B28" s="28" t="s">
        <v>29</v>
      </c>
      <c r="C28" s="28"/>
      <c r="D28" s="6" t="s">
        <v>30</v>
      </c>
      <c r="E28" s="38"/>
      <c r="G28" s="9"/>
    </row>
    <row r="30" spans="3:8" ht="12.75">
      <c r="C30" s="9"/>
      <c r="E30" s="31"/>
      <c r="H30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30"/>
  <sheetViews>
    <sheetView view="pageBreakPreview" zoomScaleSheetLayoutView="100" zoomScalePageLayoutView="0" workbookViewId="0" topLeftCell="A1">
      <selection activeCell="J11" sqref="J11"/>
    </sheetView>
  </sheetViews>
  <sheetFormatPr defaultColWidth="9.00390625" defaultRowHeight="12.75"/>
  <cols>
    <col min="1" max="1" width="5.125" style="0" customWidth="1"/>
    <col min="2" max="2" width="19.375" style="0" customWidth="1"/>
    <col min="3" max="3" width="29.625" style="0" customWidth="1"/>
    <col min="4" max="4" width="17.75390625" style="0" customWidth="1"/>
    <col min="5" max="5" width="26.375" style="0" customWidth="1"/>
  </cols>
  <sheetData>
    <row r="1" spans="1:5" ht="63" customHeight="1">
      <c r="A1" s="55" t="s">
        <v>55</v>
      </c>
      <c r="B1" s="55"/>
      <c r="C1" s="55"/>
      <c r="D1" s="55"/>
      <c r="E1" s="55"/>
    </row>
    <row r="2" spans="1:5" ht="77.25" customHeight="1">
      <c r="A2" s="34" t="s">
        <v>0</v>
      </c>
      <c r="B2" s="35" t="s">
        <v>1</v>
      </c>
      <c r="C2" s="35" t="s">
        <v>2</v>
      </c>
      <c r="D2" s="35" t="s">
        <v>4</v>
      </c>
      <c r="E2" s="35" t="s">
        <v>3</v>
      </c>
    </row>
    <row r="3" spans="1:5" ht="20.25" customHeight="1">
      <c r="A3" s="36">
        <v>1</v>
      </c>
      <c r="B3" s="36">
        <v>2</v>
      </c>
      <c r="C3" s="36">
        <v>3</v>
      </c>
      <c r="D3" s="36">
        <v>4</v>
      </c>
      <c r="E3" s="36">
        <v>5</v>
      </c>
    </row>
    <row r="4" spans="1:5" ht="12.75">
      <c r="A4" s="17">
        <v>1</v>
      </c>
      <c r="B4" s="8" t="s">
        <v>6</v>
      </c>
      <c r="C4" s="17">
        <v>25.61</v>
      </c>
      <c r="D4" s="17">
        <v>0</v>
      </c>
      <c r="E4" s="17">
        <f aca="true" t="shared" si="0" ref="E4:E24">C4-D4</f>
        <v>25.61</v>
      </c>
    </row>
    <row r="5" spans="1:5" ht="12.75">
      <c r="A5" s="17">
        <v>2</v>
      </c>
      <c r="B5" s="8" t="s">
        <v>7</v>
      </c>
      <c r="C5" s="17">
        <f>250-160</f>
        <v>90</v>
      </c>
      <c r="D5" s="21">
        <v>0</v>
      </c>
      <c r="E5" s="17">
        <f t="shared" si="0"/>
        <v>90</v>
      </c>
    </row>
    <row r="6" spans="1:5" ht="12.75">
      <c r="A6" s="17">
        <v>3</v>
      </c>
      <c r="B6" s="8" t="s">
        <v>8</v>
      </c>
      <c r="C6" s="23">
        <f>77.493+30</f>
        <v>107.493</v>
      </c>
      <c r="D6" s="21">
        <v>15</v>
      </c>
      <c r="E6" s="17">
        <f t="shared" si="0"/>
        <v>92.493</v>
      </c>
    </row>
    <row r="7" spans="1:5" ht="12.75">
      <c r="A7" s="17">
        <v>4</v>
      </c>
      <c r="B7" s="8" t="s">
        <v>9</v>
      </c>
      <c r="C7" s="17">
        <f>69.5+6</f>
        <v>75.5</v>
      </c>
      <c r="D7" s="17">
        <v>0</v>
      </c>
      <c r="E7" s="17">
        <f t="shared" si="0"/>
        <v>75.5</v>
      </c>
    </row>
    <row r="8" spans="1:5" ht="12.75">
      <c r="A8" s="17">
        <v>5</v>
      </c>
      <c r="B8" s="8" t="s">
        <v>51</v>
      </c>
      <c r="C8" s="17">
        <v>625.42</v>
      </c>
      <c r="D8" s="21">
        <v>0</v>
      </c>
      <c r="E8" s="17">
        <f t="shared" si="0"/>
        <v>625.42</v>
      </c>
    </row>
    <row r="9" spans="1:5" ht="12.75">
      <c r="A9" s="17">
        <v>6</v>
      </c>
      <c r="B9" s="8" t="s">
        <v>10</v>
      </c>
      <c r="C9" s="17">
        <v>239.7</v>
      </c>
      <c r="D9" s="17">
        <v>0</v>
      </c>
      <c r="E9" s="17">
        <f t="shared" si="0"/>
        <v>239.7</v>
      </c>
    </row>
    <row r="10" spans="1:5" ht="12.75">
      <c r="A10" s="17">
        <v>7</v>
      </c>
      <c r="B10" s="8" t="s">
        <v>54</v>
      </c>
      <c r="C10" s="17">
        <v>544</v>
      </c>
      <c r="D10" s="18">
        <f>315+80+40</f>
        <v>435</v>
      </c>
      <c r="E10" s="17">
        <f t="shared" si="0"/>
        <v>109</v>
      </c>
    </row>
    <row r="11" spans="1:5" ht="12.75">
      <c r="A11" s="17">
        <v>8</v>
      </c>
      <c r="B11" s="8" t="s">
        <v>12</v>
      </c>
      <c r="C11" s="17">
        <v>359.82</v>
      </c>
      <c r="D11" s="17">
        <v>0</v>
      </c>
      <c r="E11" s="17">
        <f t="shared" si="0"/>
        <v>359.82</v>
      </c>
    </row>
    <row r="12" spans="1:5" ht="12.75">
      <c r="A12" s="17">
        <v>9</v>
      </c>
      <c r="B12" s="8" t="s">
        <v>13</v>
      </c>
      <c r="C12" s="17">
        <v>42.35</v>
      </c>
      <c r="D12" s="17">
        <v>0</v>
      </c>
      <c r="E12" s="17">
        <f t="shared" si="0"/>
        <v>42.35</v>
      </c>
    </row>
    <row r="13" spans="1:5" ht="12.75">
      <c r="A13" s="17">
        <v>10</v>
      </c>
      <c r="B13" s="8" t="s">
        <v>14</v>
      </c>
      <c r="C13" s="17">
        <v>60</v>
      </c>
      <c r="D13" s="17">
        <v>0</v>
      </c>
      <c r="E13" s="17">
        <f t="shared" si="0"/>
        <v>60</v>
      </c>
    </row>
    <row r="14" spans="1:5" ht="12.75">
      <c r="A14" s="17">
        <v>11</v>
      </c>
      <c r="B14" s="8" t="s">
        <v>15</v>
      </c>
      <c r="C14" s="17">
        <v>153</v>
      </c>
      <c r="D14" s="17">
        <v>0</v>
      </c>
      <c r="E14" s="17">
        <f t="shared" si="0"/>
        <v>153</v>
      </c>
    </row>
    <row r="15" spans="1:5" ht="12.75">
      <c r="A15" s="17">
        <v>12</v>
      </c>
      <c r="B15" s="8" t="s">
        <v>56</v>
      </c>
      <c r="C15" s="17">
        <v>369.74</v>
      </c>
      <c r="D15" s="17">
        <v>0</v>
      </c>
      <c r="E15" s="17">
        <f t="shared" si="0"/>
        <v>369.74</v>
      </c>
    </row>
    <row r="16" spans="1:5" ht="12.75">
      <c r="A16" s="17">
        <v>13</v>
      </c>
      <c r="B16" s="8" t="s">
        <v>23</v>
      </c>
      <c r="C16" s="17">
        <v>319.49</v>
      </c>
      <c r="D16" s="17">
        <v>0</v>
      </c>
      <c r="E16" s="17">
        <f t="shared" si="0"/>
        <v>319.49</v>
      </c>
    </row>
    <row r="17" spans="1:5" ht="12.75">
      <c r="A17" s="17">
        <v>14</v>
      </c>
      <c r="B17" s="8" t="s">
        <v>17</v>
      </c>
      <c r="C17" s="17">
        <v>259.51</v>
      </c>
      <c r="D17" s="17">
        <v>0</v>
      </c>
      <c r="E17" s="17">
        <f t="shared" si="0"/>
        <v>259.51</v>
      </c>
    </row>
    <row r="18" spans="1:5" ht="12.75">
      <c r="A18" s="17">
        <v>15</v>
      </c>
      <c r="B18" s="8" t="s">
        <v>18</v>
      </c>
      <c r="C18" s="17">
        <v>150</v>
      </c>
      <c r="D18" s="17">
        <v>0</v>
      </c>
      <c r="E18" s="17">
        <f t="shared" si="0"/>
        <v>150</v>
      </c>
    </row>
    <row r="19" spans="1:5" ht="12.75">
      <c r="A19" s="17">
        <v>16</v>
      </c>
      <c r="B19" s="8" t="s">
        <v>19</v>
      </c>
      <c r="C19" s="17">
        <v>15</v>
      </c>
      <c r="D19" s="40">
        <v>0</v>
      </c>
      <c r="E19" s="17">
        <f t="shared" si="0"/>
        <v>15</v>
      </c>
    </row>
    <row r="20" spans="1:5" ht="12.75">
      <c r="A20" s="17">
        <v>17</v>
      </c>
      <c r="B20" s="45" t="s">
        <v>27</v>
      </c>
      <c r="C20" s="40">
        <v>115.5</v>
      </c>
      <c r="D20" s="40">
        <v>0</v>
      </c>
      <c r="E20" s="17">
        <f>C20</f>
        <v>115.5</v>
      </c>
    </row>
    <row r="21" spans="1:5" ht="12.75">
      <c r="A21" s="17">
        <v>18</v>
      </c>
      <c r="B21" s="8" t="s">
        <v>20</v>
      </c>
      <c r="C21" s="17">
        <f>190+20.5</f>
        <v>210.5</v>
      </c>
      <c r="D21" s="17">
        <v>0</v>
      </c>
      <c r="E21" s="17">
        <f t="shared" si="0"/>
        <v>210.5</v>
      </c>
    </row>
    <row r="22" spans="1:5" ht="12.75">
      <c r="A22" s="17">
        <v>19</v>
      </c>
      <c r="B22" s="8" t="s">
        <v>21</v>
      </c>
      <c r="C22" s="17">
        <f>250*0.9</f>
        <v>225</v>
      </c>
      <c r="D22" s="17">
        <v>0</v>
      </c>
      <c r="E22" s="17">
        <f t="shared" si="0"/>
        <v>225</v>
      </c>
    </row>
    <row r="23" spans="1:5" ht="12.75">
      <c r="A23" s="17">
        <v>20</v>
      </c>
      <c r="B23" s="8" t="s">
        <v>22</v>
      </c>
      <c r="C23" s="17">
        <v>69.96</v>
      </c>
      <c r="D23" s="21">
        <v>0</v>
      </c>
      <c r="E23" s="17">
        <f t="shared" si="0"/>
        <v>69.96</v>
      </c>
    </row>
    <row r="24" spans="1:5" ht="12.75">
      <c r="A24" s="17">
        <v>21</v>
      </c>
      <c r="B24" s="8" t="s">
        <v>26</v>
      </c>
      <c r="C24" s="17">
        <v>430.65</v>
      </c>
      <c r="D24" s="17">
        <v>0</v>
      </c>
      <c r="E24" s="17">
        <f t="shared" si="0"/>
        <v>430.65</v>
      </c>
    </row>
    <row r="25" spans="1:5" ht="12.75">
      <c r="A25" s="17">
        <v>22</v>
      </c>
      <c r="B25" s="8" t="s">
        <v>24</v>
      </c>
      <c r="C25" s="17">
        <f>659-10-60-5-5-30-5-15-15-10-5-15-(2*15)-15-15-10</f>
        <v>414</v>
      </c>
      <c r="D25" s="21">
        <v>0</v>
      </c>
      <c r="E25" s="17">
        <f>454-15-15-10</f>
        <v>414</v>
      </c>
    </row>
    <row r="26" spans="1:5" ht="18.75" customHeight="1">
      <c r="A26" s="28"/>
      <c r="B26" s="37" t="s">
        <v>5</v>
      </c>
      <c r="C26" s="26">
        <f>SUM(C4:C25)</f>
        <v>4902.2429999999995</v>
      </c>
      <c r="D26" s="26">
        <f>SUM(D4:D25)</f>
        <v>450</v>
      </c>
      <c r="E26" s="26">
        <f>SUM(E4:E25)</f>
        <v>4452.243</v>
      </c>
    </row>
    <row r="27" spans="1:7" ht="12.75">
      <c r="A27" s="28"/>
      <c r="B27" s="28"/>
      <c r="C27" s="27"/>
      <c r="D27" s="28"/>
      <c r="E27" s="28"/>
      <c r="G27" s="9"/>
    </row>
    <row r="28" spans="1:7" s="53" customFormat="1" ht="49.5" customHeight="1">
      <c r="A28" s="50"/>
      <c r="B28" s="50" t="s">
        <v>29</v>
      </c>
      <c r="C28" s="50"/>
      <c r="D28" s="51" t="s">
        <v>30</v>
      </c>
      <c r="E28" s="52"/>
      <c r="G28" s="54"/>
    </row>
    <row r="30" spans="3:8" ht="12.75">
      <c r="C30" s="9"/>
      <c r="E30" s="31"/>
      <c r="H30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8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1:H30"/>
  <sheetViews>
    <sheetView view="pageBreakPreview" zoomScaleSheetLayoutView="100" zoomScalePageLayoutView="0" workbookViewId="0" topLeftCell="A1">
      <selection activeCell="D18" sqref="D18"/>
    </sheetView>
  </sheetViews>
  <sheetFormatPr defaultColWidth="9.00390625" defaultRowHeight="12.75"/>
  <cols>
    <col min="1" max="1" width="5.125" style="0" customWidth="1"/>
    <col min="2" max="2" width="19.375" style="0" customWidth="1"/>
    <col min="3" max="3" width="29.625" style="0" customWidth="1"/>
    <col min="4" max="4" width="17.75390625" style="0" customWidth="1"/>
    <col min="5" max="5" width="26.375" style="0" customWidth="1"/>
  </cols>
  <sheetData>
    <row r="1" spans="1:5" ht="63" customHeight="1">
      <c r="A1" s="55" t="s">
        <v>41</v>
      </c>
      <c r="B1" s="55"/>
      <c r="C1" s="55"/>
      <c r="D1" s="55"/>
      <c r="E1" s="55"/>
    </row>
    <row r="2" spans="1:5" ht="77.25" customHeight="1">
      <c r="A2" s="34" t="s">
        <v>0</v>
      </c>
      <c r="B2" s="35" t="s">
        <v>1</v>
      </c>
      <c r="C2" s="35" t="s">
        <v>2</v>
      </c>
      <c r="D2" s="35" t="s">
        <v>4</v>
      </c>
      <c r="E2" s="35" t="s">
        <v>3</v>
      </c>
    </row>
    <row r="3" spans="1:5" ht="20.25" customHeight="1">
      <c r="A3" s="36">
        <v>1</v>
      </c>
      <c r="B3" s="36">
        <v>2</v>
      </c>
      <c r="C3" s="36">
        <v>3</v>
      </c>
      <c r="D3" s="36">
        <v>4</v>
      </c>
      <c r="E3" s="36">
        <v>5</v>
      </c>
    </row>
    <row r="4" spans="1:5" ht="12.75">
      <c r="A4" s="17">
        <v>1</v>
      </c>
      <c r="B4" s="8" t="s">
        <v>6</v>
      </c>
      <c r="C4" s="17">
        <v>25.61</v>
      </c>
      <c r="D4" s="17">
        <v>0</v>
      </c>
      <c r="E4" s="17">
        <f aca="true" t="shared" si="0" ref="E4:E25">C4-D4</f>
        <v>25.61</v>
      </c>
    </row>
    <row r="5" spans="1:5" ht="12.75">
      <c r="A5" s="17">
        <v>2</v>
      </c>
      <c r="B5" s="8" t="s">
        <v>7</v>
      </c>
      <c r="C5" s="17">
        <v>65</v>
      </c>
      <c r="D5" s="21">
        <v>0</v>
      </c>
      <c r="E5" s="17">
        <f t="shared" si="0"/>
        <v>65</v>
      </c>
    </row>
    <row r="6" spans="1:5" ht="12.75">
      <c r="A6" s="17">
        <v>3</v>
      </c>
      <c r="B6" s="39" t="s">
        <v>8</v>
      </c>
      <c r="C6" s="33">
        <f>155.26+8+3.27-3-10-0.007-5.53-12-57+3.5</f>
        <v>82.493</v>
      </c>
      <c r="D6" s="21">
        <v>0</v>
      </c>
      <c r="E6" s="17">
        <f t="shared" si="0"/>
        <v>82.493</v>
      </c>
    </row>
    <row r="7" spans="1:5" ht="12.75">
      <c r="A7" s="17">
        <v>4</v>
      </c>
      <c r="B7" s="8" t="s">
        <v>9</v>
      </c>
      <c r="C7" s="17">
        <v>69.5</v>
      </c>
      <c r="D7" s="17">
        <v>0</v>
      </c>
      <c r="E7" s="17">
        <f t="shared" si="0"/>
        <v>69.5</v>
      </c>
    </row>
    <row r="8" spans="1:5" ht="12.75">
      <c r="A8" s="17">
        <v>5</v>
      </c>
      <c r="B8" s="39" t="s">
        <v>25</v>
      </c>
      <c r="C8" s="29">
        <f>720-496-5+240-10-150</f>
        <v>299</v>
      </c>
      <c r="D8" s="30">
        <f>15-1.5</f>
        <v>13.5</v>
      </c>
      <c r="E8" s="29">
        <f t="shared" si="0"/>
        <v>285.5</v>
      </c>
    </row>
    <row r="9" spans="1:5" ht="12.75">
      <c r="A9" s="17">
        <v>6</v>
      </c>
      <c r="B9" s="8" t="s">
        <v>10</v>
      </c>
      <c r="C9" s="17">
        <v>77.9</v>
      </c>
      <c r="D9" s="17">
        <v>0</v>
      </c>
      <c r="E9" s="17">
        <f t="shared" si="0"/>
        <v>77.9</v>
      </c>
    </row>
    <row r="10" spans="1:5" ht="12.75">
      <c r="A10" s="17">
        <v>7</v>
      </c>
      <c r="B10" s="39" t="s">
        <v>11</v>
      </c>
      <c r="C10" s="29">
        <f>780-(164-10+60)</f>
        <v>566</v>
      </c>
      <c r="D10" s="32">
        <v>315</v>
      </c>
      <c r="E10" s="17">
        <f t="shared" si="0"/>
        <v>251</v>
      </c>
    </row>
    <row r="11" spans="1:5" ht="12.75">
      <c r="A11" s="17">
        <v>8</v>
      </c>
      <c r="B11" s="8" t="s">
        <v>12</v>
      </c>
      <c r="C11" s="17">
        <v>280</v>
      </c>
      <c r="D11" s="17">
        <v>0</v>
      </c>
      <c r="E11" s="17">
        <f t="shared" si="0"/>
        <v>280</v>
      </c>
    </row>
    <row r="12" spans="1:5" ht="12.75">
      <c r="A12" s="17">
        <v>9</v>
      </c>
      <c r="B12" s="39" t="s">
        <v>13</v>
      </c>
      <c r="C12" s="29">
        <f>376+5.06+0.025-15-5+8</f>
        <v>369.085</v>
      </c>
      <c r="D12" s="17">
        <v>0</v>
      </c>
      <c r="E12" s="17">
        <f t="shared" si="0"/>
        <v>369.085</v>
      </c>
    </row>
    <row r="13" spans="1:5" ht="12.75">
      <c r="A13" s="17">
        <v>10</v>
      </c>
      <c r="B13" s="8" t="s">
        <v>14</v>
      </c>
      <c r="C13" s="17">
        <v>60</v>
      </c>
      <c r="D13" s="17">
        <v>0</v>
      </c>
      <c r="E13" s="17">
        <f t="shared" si="0"/>
        <v>60</v>
      </c>
    </row>
    <row r="14" spans="1:5" ht="12.75">
      <c r="A14" s="17">
        <v>11</v>
      </c>
      <c r="B14" s="8" t="s">
        <v>15</v>
      </c>
      <c r="C14" s="17">
        <f>186.5-29</f>
        <v>157.5</v>
      </c>
      <c r="D14" s="17">
        <v>0</v>
      </c>
      <c r="E14" s="17">
        <f t="shared" si="0"/>
        <v>157.5</v>
      </c>
    </row>
    <row r="15" spans="1:5" ht="12.75">
      <c r="A15" s="17">
        <v>12</v>
      </c>
      <c r="B15" s="8" t="s">
        <v>16</v>
      </c>
      <c r="C15" s="17">
        <f>360.5-20+3-15</f>
        <v>328.5</v>
      </c>
      <c r="D15" s="17">
        <v>0</v>
      </c>
      <c r="E15" s="17">
        <f t="shared" si="0"/>
        <v>328.5</v>
      </c>
    </row>
    <row r="16" spans="1:5" ht="12.75">
      <c r="A16" s="17">
        <v>13</v>
      </c>
      <c r="B16" s="39" t="s">
        <v>23</v>
      </c>
      <c r="C16" s="29">
        <f>406.97-15-15+15-3+116.8+40</f>
        <v>545.77</v>
      </c>
      <c r="D16" s="17">
        <v>0</v>
      </c>
      <c r="E16" s="17">
        <f t="shared" si="0"/>
        <v>545.77</v>
      </c>
    </row>
    <row r="17" spans="1:5" ht="12.75">
      <c r="A17" s="17">
        <v>14</v>
      </c>
      <c r="B17" s="8" t="s">
        <v>17</v>
      </c>
      <c r="C17" s="17">
        <v>216.54</v>
      </c>
      <c r="D17" s="17">
        <v>0</v>
      </c>
      <c r="E17" s="17">
        <f t="shared" si="0"/>
        <v>216.54</v>
      </c>
    </row>
    <row r="18" spans="1:5" ht="12.75">
      <c r="A18" s="17">
        <v>15</v>
      </c>
      <c r="B18" s="8" t="s">
        <v>18</v>
      </c>
      <c r="C18" s="17">
        <v>120</v>
      </c>
      <c r="D18" s="17">
        <v>0</v>
      </c>
      <c r="E18" s="17">
        <f t="shared" si="0"/>
        <v>120</v>
      </c>
    </row>
    <row r="19" spans="1:5" ht="12.75">
      <c r="A19" s="17">
        <v>16</v>
      </c>
      <c r="B19" s="8" t="s">
        <v>19</v>
      </c>
      <c r="C19" s="17">
        <f>104-10</f>
        <v>94</v>
      </c>
      <c r="D19" s="17">
        <v>0</v>
      </c>
      <c r="E19" s="17">
        <f t="shared" si="0"/>
        <v>94</v>
      </c>
    </row>
    <row r="20" spans="1:5" ht="12.75">
      <c r="A20" s="17">
        <v>17</v>
      </c>
      <c r="B20" s="39" t="s">
        <v>27</v>
      </c>
      <c r="C20" s="29">
        <f>182-6-3-5-7-6-6-6</f>
        <v>143</v>
      </c>
      <c r="D20" s="41">
        <v>45</v>
      </c>
      <c r="E20" s="17">
        <f>C20</f>
        <v>143</v>
      </c>
    </row>
    <row r="21" spans="1:5" ht="12.75">
      <c r="A21" s="17">
        <v>18</v>
      </c>
      <c r="B21" s="8" t="s">
        <v>20</v>
      </c>
      <c r="C21" s="17">
        <f>190+20.5</f>
        <v>210.5</v>
      </c>
      <c r="D21" s="17">
        <v>0</v>
      </c>
      <c r="E21" s="17">
        <f t="shared" si="0"/>
        <v>210.5</v>
      </c>
    </row>
    <row r="22" spans="1:5" ht="12.75">
      <c r="A22" s="17">
        <v>19</v>
      </c>
      <c r="B22" s="8" t="s">
        <v>21</v>
      </c>
      <c r="C22" s="17">
        <f>250*0.9</f>
        <v>225</v>
      </c>
      <c r="D22" s="17">
        <v>0</v>
      </c>
      <c r="E22" s="17">
        <f t="shared" si="0"/>
        <v>225</v>
      </c>
    </row>
    <row r="23" spans="1:5" ht="12.75">
      <c r="A23" s="17">
        <v>20</v>
      </c>
      <c r="B23" s="8" t="s">
        <v>22</v>
      </c>
      <c r="C23" s="17">
        <f>192.5-7</f>
        <v>185.5</v>
      </c>
      <c r="D23" s="21">
        <v>0</v>
      </c>
      <c r="E23" s="17">
        <f t="shared" si="0"/>
        <v>185.5</v>
      </c>
    </row>
    <row r="24" spans="1:5" ht="12.75">
      <c r="A24" s="17">
        <v>21</v>
      </c>
      <c r="B24" s="8" t="s">
        <v>26</v>
      </c>
      <c r="C24" s="17">
        <f>460.51+45</f>
        <v>505.51</v>
      </c>
      <c r="D24" s="17">
        <v>0</v>
      </c>
      <c r="E24" s="17">
        <f t="shared" si="0"/>
        <v>505.51</v>
      </c>
    </row>
    <row r="25" spans="1:5" ht="12.75">
      <c r="A25" s="17">
        <v>22</v>
      </c>
      <c r="B25" s="8" t="s">
        <v>24</v>
      </c>
      <c r="C25" s="29">
        <f>659-10-60-5-5-30-5-15</f>
        <v>529</v>
      </c>
      <c r="D25" s="30">
        <v>0</v>
      </c>
      <c r="E25" s="17">
        <f t="shared" si="0"/>
        <v>529</v>
      </c>
    </row>
    <row r="26" spans="1:5" ht="18.75" customHeight="1">
      <c r="A26" s="28"/>
      <c r="B26" s="37" t="s">
        <v>5</v>
      </c>
      <c r="C26" s="26">
        <f>SUM(C4:C25)</f>
        <v>5155.408</v>
      </c>
      <c r="D26" s="26">
        <f>SUM(D4:D25)</f>
        <v>373.5</v>
      </c>
      <c r="E26" s="26">
        <f>SUM(E4:E25)</f>
        <v>4826.908</v>
      </c>
    </row>
    <row r="27" spans="1:7" ht="12.75">
      <c r="A27" s="28"/>
      <c r="B27" s="28"/>
      <c r="C27" s="27"/>
      <c r="D27" s="28"/>
      <c r="E27" s="28"/>
      <c r="G27" s="9"/>
    </row>
    <row r="28" spans="1:7" ht="49.5" customHeight="1">
      <c r="A28" s="28"/>
      <c r="B28" s="28" t="s">
        <v>29</v>
      </c>
      <c r="C28" s="28"/>
      <c r="D28" s="6" t="s">
        <v>30</v>
      </c>
      <c r="E28" s="38"/>
      <c r="G28" s="9"/>
    </row>
    <row r="30" spans="3:8" ht="12.75">
      <c r="C30" s="9"/>
      <c r="E30" s="31"/>
      <c r="H30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8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H30"/>
  <sheetViews>
    <sheetView view="pageBreakPreview" zoomScaleSheetLayoutView="100" zoomScalePageLayoutView="0" workbookViewId="0" topLeftCell="A1">
      <selection activeCell="L14" sqref="L14"/>
    </sheetView>
  </sheetViews>
  <sheetFormatPr defaultColWidth="9.00390625" defaultRowHeight="12.75"/>
  <cols>
    <col min="1" max="1" width="5.125" style="0" customWidth="1"/>
    <col min="2" max="2" width="19.375" style="0" customWidth="1"/>
    <col min="3" max="3" width="29.625" style="0" customWidth="1"/>
    <col min="4" max="4" width="17.75390625" style="0" customWidth="1"/>
    <col min="5" max="5" width="26.375" style="0" customWidth="1"/>
  </cols>
  <sheetData>
    <row r="1" spans="1:5" ht="63" customHeight="1">
      <c r="A1" s="55" t="s">
        <v>40</v>
      </c>
      <c r="B1" s="55"/>
      <c r="C1" s="55"/>
      <c r="D1" s="55"/>
      <c r="E1" s="55"/>
    </row>
    <row r="2" spans="1:5" ht="77.25" customHeight="1">
      <c r="A2" s="34" t="s">
        <v>0</v>
      </c>
      <c r="B2" s="35" t="s">
        <v>1</v>
      </c>
      <c r="C2" s="35" t="s">
        <v>2</v>
      </c>
      <c r="D2" s="35" t="s">
        <v>4</v>
      </c>
      <c r="E2" s="35" t="s">
        <v>3</v>
      </c>
    </row>
    <row r="3" spans="1:5" ht="20.25" customHeight="1">
      <c r="A3" s="36">
        <v>1</v>
      </c>
      <c r="B3" s="36">
        <v>2</v>
      </c>
      <c r="C3" s="36">
        <v>3</v>
      </c>
      <c r="D3" s="36">
        <v>4</v>
      </c>
      <c r="E3" s="36">
        <v>5</v>
      </c>
    </row>
    <row r="4" spans="1:5" ht="12.75">
      <c r="A4" s="17">
        <v>1</v>
      </c>
      <c r="B4" s="8" t="s">
        <v>6</v>
      </c>
      <c r="C4" s="17">
        <v>25.61</v>
      </c>
      <c r="D4" s="17">
        <v>0</v>
      </c>
      <c r="E4" s="17">
        <f aca="true" t="shared" si="0" ref="E4:E25">C4-D4</f>
        <v>25.61</v>
      </c>
    </row>
    <row r="5" spans="1:5" ht="12.75">
      <c r="A5" s="17">
        <v>2</v>
      </c>
      <c r="B5" s="8" t="s">
        <v>7</v>
      </c>
      <c r="C5" s="17">
        <v>65</v>
      </c>
      <c r="D5" s="21">
        <v>0</v>
      </c>
      <c r="E5" s="17">
        <f t="shared" si="0"/>
        <v>65</v>
      </c>
    </row>
    <row r="6" spans="1:5" ht="12.75">
      <c r="A6" s="17">
        <v>3</v>
      </c>
      <c r="B6" s="8" t="s">
        <v>8</v>
      </c>
      <c r="C6" s="23">
        <f>155.26+8+3.27-3-10-0.007-5.53-12</f>
        <v>135.993</v>
      </c>
      <c r="D6" s="21">
        <v>0</v>
      </c>
      <c r="E6" s="17">
        <f t="shared" si="0"/>
        <v>135.993</v>
      </c>
    </row>
    <row r="7" spans="1:5" ht="12.75">
      <c r="A7" s="17">
        <v>4</v>
      </c>
      <c r="B7" s="8" t="s">
        <v>9</v>
      </c>
      <c r="C7" s="17">
        <v>69.5</v>
      </c>
      <c r="D7" s="17">
        <v>0</v>
      </c>
      <c r="E7" s="17">
        <f t="shared" si="0"/>
        <v>69.5</v>
      </c>
    </row>
    <row r="8" spans="1:5" ht="12.75">
      <c r="A8" s="17">
        <v>5</v>
      </c>
      <c r="B8" s="8" t="s">
        <v>25</v>
      </c>
      <c r="C8" s="17">
        <f>720-496-5+240-10</f>
        <v>449</v>
      </c>
      <c r="D8" s="21">
        <v>0</v>
      </c>
      <c r="E8" s="17">
        <f t="shared" si="0"/>
        <v>449</v>
      </c>
    </row>
    <row r="9" spans="1:5" ht="12.75">
      <c r="A9" s="17">
        <v>6</v>
      </c>
      <c r="B9" s="8" t="s">
        <v>10</v>
      </c>
      <c r="C9" s="17">
        <v>77.9</v>
      </c>
      <c r="D9" s="17">
        <v>0</v>
      </c>
      <c r="E9" s="17">
        <f t="shared" si="0"/>
        <v>77.9</v>
      </c>
    </row>
    <row r="10" spans="1:5" ht="12.75">
      <c r="A10" s="17">
        <v>7</v>
      </c>
      <c r="B10" s="8" t="s">
        <v>11</v>
      </c>
      <c r="C10" s="17">
        <v>407.87</v>
      </c>
      <c r="D10" s="18">
        <v>315</v>
      </c>
      <c r="E10" s="17">
        <f t="shared" si="0"/>
        <v>92.87</v>
      </c>
    </row>
    <row r="11" spans="1:5" ht="12.75">
      <c r="A11" s="17">
        <v>8</v>
      </c>
      <c r="B11" s="8" t="s">
        <v>12</v>
      </c>
      <c r="C11" s="17">
        <v>280</v>
      </c>
      <c r="D11" s="17">
        <v>0</v>
      </c>
      <c r="E11" s="17">
        <f t="shared" si="0"/>
        <v>280</v>
      </c>
    </row>
    <row r="12" spans="1:5" ht="12.75">
      <c r="A12" s="17">
        <v>9</v>
      </c>
      <c r="B12" s="8" t="s">
        <v>13</v>
      </c>
      <c r="C12" s="17">
        <f>376+5.06+0.025-15-5</f>
        <v>361.085</v>
      </c>
      <c r="D12" s="17">
        <v>0</v>
      </c>
      <c r="E12" s="17">
        <f t="shared" si="0"/>
        <v>361.085</v>
      </c>
    </row>
    <row r="13" spans="1:5" ht="12.75">
      <c r="A13" s="17">
        <v>10</v>
      </c>
      <c r="B13" s="8" t="s">
        <v>14</v>
      </c>
      <c r="C13" s="17">
        <v>60</v>
      </c>
      <c r="D13" s="17">
        <v>0</v>
      </c>
      <c r="E13" s="17">
        <f t="shared" si="0"/>
        <v>60</v>
      </c>
    </row>
    <row r="14" spans="1:5" ht="12.75">
      <c r="A14" s="17">
        <v>11</v>
      </c>
      <c r="B14" s="8" t="s">
        <v>15</v>
      </c>
      <c r="C14" s="17">
        <f>186.5-29</f>
        <v>157.5</v>
      </c>
      <c r="D14" s="17">
        <v>0</v>
      </c>
      <c r="E14" s="17">
        <f t="shared" si="0"/>
        <v>157.5</v>
      </c>
    </row>
    <row r="15" spans="1:5" ht="12.75">
      <c r="A15" s="17">
        <v>12</v>
      </c>
      <c r="B15" s="8" t="s">
        <v>16</v>
      </c>
      <c r="C15" s="17">
        <f>360.5-20+3-15</f>
        <v>328.5</v>
      </c>
      <c r="D15" s="17">
        <v>0</v>
      </c>
      <c r="E15" s="17">
        <f t="shared" si="0"/>
        <v>328.5</v>
      </c>
    </row>
    <row r="16" spans="1:5" ht="12.75">
      <c r="A16" s="17">
        <v>13</v>
      </c>
      <c r="B16" s="8" t="s">
        <v>23</v>
      </c>
      <c r="C16" s="17">
        <f>406.97-15-15+15-3+116.8-40</f>
        <v>465.77000000000004</v>
      </c>
      <c r="D16" s="17">
        <v>0</v>
      </c>
      <c r="E16" s="17">
        <f t="shared" si="0"/>
        <v>465.77000000000004</v>
      </c>
    </row>
    <row r="17" spans="1:5" ht="12.75">
      <c r="A17" s="17">
        <v>14</v>
      </c>
      <c r="B17" s="8" t="s">
        <v>17</v>
      </c>
      <c r="C17" s="17">
        <v>216.54</v>
      </c>
      <c r="D17" s="17">
        <v>0</v>
      </c>
      <c r="E17" s="17">
        <f t="shared" si="0"/>
        <v>216.54</v>
      </c>
    </row>
    <row r="18" spans="1:5" ht="12.75">
      <c r="A18" s="17">
        <v>15</v>
      </c>
      <c r="B18" s="8" t="s">
        <v>18</v>
      </c>
      <c r="C18" s="17">
        <v>120</v>
      </c>
      <c r="D18" s="17">
        <v>0</v>
      </c>
      <c r="E18" s="17">
        <f t="shared" si="0"/>
        <v>120</v>
      </c>
    </row>
    <row r="19" spans="1:5" ht="12.75">
      <c r="A19" s="17">
        <v>16</v>
      </c>
      <c r="B19" s="8" t="s">
        <v>19</v>
      </c>
      <c r="C19" s="17">
        <f>104-10</f>
        <v>94</v>
      </c>
      <c r="D19" s="17">
        <v>0</v>
      </c>
      <c r="E19" s="17">
        <f t="shared" si="0"/>
        <v>94</v>
      </c>
    </row>
    <row r="20" spans="1:5" ht="12.75">
      <c r="A20" s="17">
        <v>17</v>
      </c>
      <c r="B20" s="8" t="s">
        <v>27</v>
      </c>
      <c r="C20" s="17">
        <f>182-6-3-5-7</f>
        <v>161</v>
      </c>
      <c r="D20" s="17">
        <f>6+6</f>
        <v>12</v>
      </c>
      <c r="E20" s="17">
        <f>C20</f>
        <v>161</v>
      </c>
    </row>
    <row r="21" spans="1:5" ht="12.75">
      <c r="A21" s="17">
        <v>18</v>
      </c>
      <c r="B21" s="8" t="s">
        <v>20</v>
      </c>
      <c r="C21" s="17">
        <f>190+20.5</f>
        <v>210.5</v>
      </c>
      <c r="D21" s="17">
        <v>0</v>
      </c>
      <c r="E21" s="17">
        <f t="shared" si="0"/>
        <v>210.5</v>
      </c>
    </row>
    <row r="22" spans="1:5" ht="12.75">
      <c r="A22" s="17">
        <v>19</v>
      </c>
      <c r="B22" s="8" t="s">
        <v>21</v>
      </c>
      <c r="C22" s="17">
        <f>250*0.9</f>
        <v>225</v>
      </c>
      <c r="D22" s="17">
        <v>0</v>
      </c>
      <c r="E22" s="17">
        <f t="shared" si="0"/>
        <v>225</v>
      </c>
    </row>
    <row r="23" spans="1:5" ht="12.75">
      <c r="A23" s="17">
        <v>20</v>
      </c>
      <c r="B23" s="8" t="s">
        <v>22</v>
      </c>
      <c r="C23" s="17">
        <f>192.5-7</f>
        <v>185.5</v>
      </c>
      <c r="D23" s="21">
        <v>0</v>
      </c>
      <c r="E23" s="17">
        <f t="shared" si="0"/>
        <v>185.5</v>
      </c>
    </row>
    <row r="24" spans="1:5" ht="12.75">
      <c r="A24" s="17">
        <v>21</v>
      </c>
      <c r="B24" s="8" t="s">
        <v>26</v>
      </c>
      <c r="C24" s="17">
        <f>460.51+45</f>
        <v>505.51</v>
      </c>
      <c r="D24" s="17">
        <v>0</v>
      </c>
      <c r="E24" s="17">
        <f t="shared" si="0"/>
        <v>505.51</v>
      </c>
    </row>
    <row r="25" spans="1:5" ht="12.75">
      <c r="A25" s="17">
        <v>22</v>
      </c>
      <c r="B25" s="8" t="s">
        <v>24</v>
      </c>
      <c r="C25" s="17">
        <f>659-10-60-5-5-30-5</f>
        <v>544</v>
      </c>
      <c r="D25" s="21">
        <v>15</v>
      </c>
      <c r="E25" s="17">
        <f t="shared" si="0"/>
        <v>529</v>
      </c>
    </row>
    <row r="26" spans="1:5" ht="18.75" customHeight="1">
      <c r="A26" s="28"/>
      <c r="B26" s="37" t="s">
        <v>5</v>
      </c>
      <c r="C26" s="26">
        <f>SUM(C4:C25)</f>
        <v>5145.778</v>
      </c>
      <c r="D26" s="26">
        <f>SUM(D4:D25)</f>
        <v>342</v>
      </c>
      <c r="E26" s="26">
        <f>SUM(E4:E25)</f>
        <v>4815.778</v>
      </c>
    </row>
    <row r="27" spans="1:7" ht="12.75">
      <c r="A27" s="28"/>
      <c r="B27" s="28"/>
      <c r="C27" s="27"/>
      <c r="D27" s="28"/>
      <c r="E27" s="28"/>
      <c r="G27" s="9"/>
    </row>
    <row r="28" spans="1:7" ht="49.5" customHeight="1">
      <c r="A28" s="28"/>
      <c r="B28" s="28" t="s">
        <v>29</v>
      </c>
      <c r="C28" s="28"/>
      <c r="D28" s="6" t="s">
        <v>30</v>
      </c>
      <c r="E28" s="38"/>
      <c r="G28" s="9"/>
    </row>
    <row r="30" spans="3:8" ht="12.75">
      <c r="C30" s="9"/>
      <c r="E30" s="31"/>
      <c r="H30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C000"/>
  </sheetPr>
  <dimension ref="A1:H30"/>
  <sheetViews>
    <sheetView view="pageBreakPreview" zoomScaleSheetLayoutView="100" zoomScalePageLayoutView="0" workbookViewId="0" topLeftCell="A1">
      <selection activeCell="E28" sqref="E28"/>
    </sheetView>
  </sheetViews>
  <sheetFormatPr defaultColWidth="9.00390625" defaultRowHeight="12.75"/>
  <cols>
    <col min="1" max="1" width="5.125" style="0" customWidth="1"/>
    <col min="2" max="2" width="19.375" style="0" customWidth="1"/>
    <col min="3" max="3" width="29.625" style="0" customWidth="1"/>
    <col min="4" max="4" width="17.75390625" style="0" customWidth="1"/>
    <col min="5" max="5" width="26.375" style="0" customWidth="1"/>
  </cols>
  <sheetData>
    <row r="1" spans="1:5" ht="63" customHeight="1">
      <c r="A1" s="55" t="s">
        <v>40</v>
      </c>
      <c r="B1" s="55"/>
      <c r="C1" s="55"/>
      <c r="D1" s="55"/>
      <c r="E1" s="55"/>
    </row>
    <row r="2" spans="1:5" ht="77.25" customHeight="1">
      <c r="A2" s="34" t="s">
        <v>0</v>
      </c>
      <c r="B2" s="35" t="s">
        <v>1</v>
      </c>
      <c r="C2" s="35" t="s">
        <v>2</v>
      </c>
      <c r="D2" s="35" t="s">
        <v>4</v>
      </c>
      <c r="E2" s="35" t="s">
        <v>3</v>
      </c>
    </row>
    <row r="3" spans="1:5" ht="20.25" customHeight="1">
      <c r="A3" s="36">
        <v>1</v>
      </c>
      <c r="B3" s="36">
        <v>2</v>
      </c>
      <c r="C3" s="36">
        <v>3</v>
      </c>
      <c r="D3" s="36">
        <v>4</v>
      </c>
      <c r="E3" s="36">
        <v>5</v>
      </c>
    </row>
    <row r="4" spans="1:5" ht="12.75">
      <c r="A4" s="17">
        <v>1</v>
      </c>
      <c r="B4" s="8" t="s">
        <v>6</v>
      </c>
      <c r="C4" s="17">
        <v>25.61</v>
      </c>
      <c r="D4" s="17">
        <v>0</v>
      </c>
      <c r="E4" s="17">
        <f aca="true" t="shared" si="0" ref="E4:E25">C4-D4</f>
        <v>25.61</v>
      </c>
    </row>
    <row r="5" spans="1:5" ht="12.75">
      <c r="A5" s="17">
        <v>2</v>
      </c>
      <c r="B5" s="8" t="s">
        <v>7</v>
      </c>
      <c r="C5" s="17">
        <v>65</v>
      </c>
      <c r="D5" s="21">
        <v>0</v>
      </c>
      <c r="E5" s="17">
        <f t="shared" si="0"/>
        <v>65</v>
      </c>
    </row>
    <row r="6" spans="1:5" ht="12.75">
      <c r="A6" s="17">
        <v>3</v>
      </c>
      <c r="B6" s="8" t="s">
        <v>8</v>
      </c>
      <c r="C6" s="33">
        <f>155.26+8+3.27-3-10-0.007-5.53-12</f>
        <v>135.993</v>
      </c>
      <c r="D6" s="21">
        <v>0</v>
      </c>
      <c r="E6" s="17">
        <f t="shared" si="0"/>
        <v>135.993</v>
      </c>
    </row>
    <row r="7" spans="1:5" ht="12.75">
      <c r="A7" s="17">
        <v>4</v>
      </c>
      <c r="B7" s="8" t="s">
        <v>9</v>
      </c>
      <c r="C7" s="17">
        <v>69.5</v>
      </c>
      <c r="D7" s="17">
        <v>0</v>
      </c>
      <c r="E7" s="17">
        <f t="shared" si="0"/>
        <v>69.5</v>
      </c>
    </row>
    <row r="8" spans="1:5" ht="12.75">
      <c r="A8" s="17">
        <v>5</v>
      </c>
      <c r="B8" s="8" t="s">
        <v>25</v>
      </c>
      <c r="C8" s="29">
        <f>720-496-5+240-10</f>
        <v>449</v>
      </c>
      <c r="D8" s="21">
        <v>0</v>
      </c>
      <c r="E8" s="17">
        <f t="shared" si="0"/>
        <v>449</v>
      </c>
    </row>
    <row r="9" spans="1:5" ht="12.75">
      <c r="A9" s="17">
        <v>6</v>
      </c>
      <c r="B9" s="8" t="s">
        <v>10</v>
      </c>
      <c r="C9" s="17">
        <v>77.9</v>
      </c>
      <c r="D9" s="17">
        <v>0</v>
      </c>
      <c r="E9" s="17">
        <f t="shared" si="0"/>
        <v>77.9</v>
      </c>
    </row>
    <row r="10" spans="1:5" ht="12.75">
      <c r="A10" s="17">
        <v>7</v>
      </c>
      <c r="B10" s="8" t="s">
        <v>11</v>
      </c>
      <c r="C10" s="17">
        <v>407.87</v>
      </c>
      <c r="D10" s="32">
        <v>315</v>
      </c>
      <c r="E10" s="17">
        <f t="shared" si="0"/>
        <v>92.87</v>
      </c>
    </row>
    <row r="11" spans="1:5" ht="12.75">
      <c r="A11" s="17">
        <v>8</v>
      </c>
      <c r="B11" s="8" t="s">
        <v>12</v>
      </c>
      <c r="C11" s="17">
        <v>280</v>
      </c>
      <c r="D11" s="17">
        <v>0</v>
      </c>
      <c r="E11" s="17">
        <f t="shared" si="0"/>
        <v>280</v>
      </c>
    </row>
    <row r="12" spans="1:5" ht="12.75">
      <c r="A12" s="17">
        <v>9</v>
      </c>
      <c r="B12" s="8" t="s">
        <v>13</v>
      </c>
      <c r="C12" s="29">
        <f>376+5.06+0.025-15-5</f>
        <v>361.085</v>
      </c>
      <c r="D12" s="17">
        <v>0</v>
      </c>
      <c r="E12" s="17">
        <f t="shared" si="0"/>
        <v>361.085</v>
      </c>
    </row>
    <row r="13" spans="1:5" ht="12.75">
      <c r="A13" s="17">
        <v>10</v>
      </c>
      <c r="B13" s="8" t="s">
        <v>14</v>
      </c>
      <c r="C13" s="17">
        <v>60</v>
      </c>
      <c r="D13" s="17">
        <v>0</v>
      </c>
      <c r="E13" s="17">
        <f t="shared" si="0"/>
        <v>60</v>
      </c>
    </row>
    <row r="14" spans="1:5" ht="12.75">
      <c r="A14" s="17">
        <v>11</v>
      </c>
      <c r="B14" s="8" t="s">
        <v>15</v>
      </c>
      <c r="C14" s="17">
        <f>186.5-29</f>
        <v>157.5</v>
      </c>
      <c r="D14" s="17">
        <v>0</v>
      </c>
      <c r="E14" s="17">
        <f t="shared" si="0"/>
        <v>157.5</v>
      </c>
    </row>
    <row r="15" spans="1:5" ht="12.75">
      <c r="A15" s="17">
        <v>12</v>
      </c>
      <c r="B15" s="8" t="s">
        <v>16</v>
      </c>
      <c r="C15" s="17">
        <f>360.5-20+3-15</f>
        <v>328.5</v>
      </c>
      <c r="D15" s="17">
        <v>0</v>
      </c>
      <c r="E15" s="17">
        <f t="shared" si="0"/>
        <v>328.5</v>
      </c>
    </row>
    <row r="16" spans="1:5" ht="12.75">
      <c r="A16" s="17">
        <v>13</v>
      </c>
      <c r="B16" s="8" t="s">
        <v>23</v>
      </c>
      <c r="C16" s="29">
        <f>406.97-15-15+15-3+116.8-40</f>
        <v>465.77000000000004</v>
      </c>
      <c r="D16" s="17">
        <v>0</v>
      </c>
      <c r="E16" s="17">
        <f t="shared" si="0"/>
        <v>465.77000000000004</v>
      </c>
    </row>
    <row r="17" spans="1:5" ht="12.75">
      <c r="A17" s="17">
        <v>14</v>
      </c>
      <c r="B17" s="8" t="s">
        <v>17</v>
      </c>
      <c r="C17" s="17">
        <v>216.54</v>
      </c>
      <c r="D17" s="17">
        <v>0</v>
      </c>
      <c r="E17" s="17">
        <f t="shared" si="0"/>
        <v>216.54</v>
      </c>
    </row>
    <row r="18" spans="1:5" ht="12.75">
      <c r="A18" s="17">
        <v>15</v>
      </c>
      <c r="B18" s="8" t="s">
        <v>18</v>
      </c>
      <c r="C18" s="17">
        <v>120</v>
      </c>
      <c r="D18" s="17">
        <v>0</v>
      </c>
      <c r="E18" s="17">
        <f t="shared" si="0"/>
        <v>120</v>
      </c>
    </row>
    <row r="19" spans="1:5" ht="12.75">
      <c r="A19" s="17">
        <v>16</v>
      </c>
      <c r="B19" s="8" t="s">
        <v>19</v>
      </c>
      <c r="C19" s="29">
        <f>104-10</f>
        <v>94</v>
      </c>
      <c r="D19" s="17">
        <v>0</v>
      </c>
      <c r="E19" s="17">
        <f t="shared" si="0"/>
        <v>94</v>
      </c>
    </row>
    <row r="20" spans="1:5" ht="12.75">
      <c r="A20" s="17">
        <v>17</v>
      </c>
      <c r="B20" s="8" t="s">
        <v>27</v>
      </c>
      <c r="C20" s="17">
        <f>182-6-3-5-7</f>
        <v>161</v>
      </c>
      <c r="D20" s="29">
        <f>6+6</f>
        <v>12</v>
      </c>
      <c r="E20" s="17">
        <f>C20</f>
        <v>161</v>
      </c>
    </row>
    <row r="21" spans="1:5" ht="12.75">
      <c r="A21" s="17">
        <v>18</v>
      </c>
      <c r="B21" s="8" t="s">
        <v>20</v>
      </c>
      <c r="C21" s="17">
        <f>190+20.5</f>
        <v>210.5</v>
      </c>
      <c r="D21" s="17">
        <v>0</v>
      </c>
      <c r="E21" s="17">
        <f t="shared" si="0"/>
        <v>210.5</v>
      </c>
    </row>
    <row r="22" spans="1:5" ht="12.75">
      <c r="A22" s="17">
        <v>19</v>
      </c>
      <c r="B22" s="8" t="s">
        <v>21</v>
      </c>
      <c r="C22" s="17">
        <f>250*0.9</f>
        <v>225</v>
      </c>
      <c r="D22" s="17">
        <v>0</v>
      </c>
      <c r="E22" s="17">
        <f t="shared" si="0"/>
        <v>225</v>
      </c>
    </row>
    <row r="23" spans="1:5" ht="12.75">
      <c r="A23" s="17">
        <v>20</v>
      </c>
      <c r="B23" s="8" t="s">
        <v>22</v>
      </c>
      <c r="C23" s="17">
        <f>192.5-7</f>
        <v>185.5</v>
      </c>
      <c r="D23" s="21">
        <v>0</v>
      </c>
      <c r="E23" s="17">
        <f t="shared" si="0"/>
        <v>185.5</v>
      </c>
    </row>
    <row r="24" spans="1:5" ht="12.75">
      <c r="A24" s="17">
        <v>21</v>
      </c>
      <c r="B24" s="8" t="s">
        <v>26</v>
      </c>
      <c r="C24" s="17">
        <f>460.51+45</f>
        <v>505.51</v>
      </c>
      <c r="D24" s="17">
        <v>0</v>
      </c>
      <c r="E24" s="17">
        <f t="shared" si="0"/>
        <v>505.51</v>
      </c>
    </row>
    <row r="25" spans="1:5" ht="12.75">
      <c r="A25" s="17">
        <v>22</v>
      </c>
      <c r="B25" s="8" t="s">
        <v>24</v>
      </c>
      <c r="C25" s="29">
        <f>659-10-60-5-5-30-5</f>
        <v>544</v>
      </c>
      <c r="D25" s="30">
        <v>15</v>
      </c>
      <c r="E25" s="17">
        <f t="shared" si="0"/>
        <v>529</v>
      </c>
    </row>
    <row r="26" spans="1:5" ht="18.75" customHeight="1">
      <c r="A26" s="28"/>
      <c r="B26" s="37" t="s">
        <v>5</v>
      </c>
      <c r="C26" s="26">
        <f>SUM(C4:C25)</f>
        <v>5145.778</v>
      </c>
      <c r="D26" s="26">
        <f>SUM(D4:D25)</f>
        <v>342</v>
      </c>
      <c r="E26" s="26">
        <f>SUM(E4:E25)</f>
        <v>4815.778</v>
      </c>
    </row>
    <row r="27" spans="1:7" ht="12.75">
      <c r="A27" s="28"/>
      <c r="B27" s="28"/>
      <c r="C27" s="27"/>
      <c r="D27" s="28"/>
      <c r="E27" s="28"/>
      <c r="G27" s="9"/>
    </row>
    <row r="28" spans="1:7" ht="49.5" customHeight="1">
      <c r="A28" s="28"/>
      <c r="B28" s="28" t="s">
        <v>29</v>
      </c>
      <c r="C28" s="28"/>
      <c r="D28" s="6" t="s">
        <v>30</v>
      </c>
      <c r="E28" s="38"/>
      <c r="G28" s="9"/>
    </row>
    <row r="30" spans="3:8" ht="12.75">
      <c r="C30" s="9"/>
      <c r="E30" s="31"/>
      <c r="H30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89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H30"/>
  <sheetViews>
    <sheetView view="pageBreakPreview" zoomScaleSheetLayoutView="100" zoomScalePageLayoutView="0" workbookViewId="0" topLeftCell="A1">
      <selection activeCell="D10" sqref="D10"/>
    </sheetView>
  </sheetViews>
  <sheetFormatPr defaultColWidth="9.00390625" defaultRowHeight="12.75"/>
  <cols>
    <col min="1" max="1" width="5.125" style="0" customWidth="1"/>
    <col min="2" max="2" width="19.375" style="0" customWidth="1"/>
    <col min="3" max="3" width="29.625" style="0" customWidth="1"/>
    <col min="4" max="4" width="17.75390625" style="0" customWidth="1"/>
    <col min="5" max="5" width="26.375" style="0" customWidth="1"/>
  </cols>
  <sheetData>
    <row r="1" spans="1:5" ht="63" customHeight="1">
      <c r="A1" s="55" t="s">
        <v>39</v>
      </c>
      <c r="B1" s="55"/>
      <c r="C1" s="55"/>
      <c r="D1" s="55"/>
      <c r="E1" s="55"/>
    </row>
    <row r="2" spans="1:5" ht="77.25" customHeight="1">
      <c r="A2" s="34" t="s">
        <v>0</v>
      </c>
      <c r="B2" s="35" t="s">
        <v>1</v>
      </c>
      <c r="C2" s="35" t="s">
        <v>2</v>
      </c>
      <c r="D2" s="35" t="s">
        <v>4</v>
      </c>
      <c r="E2" s="35" t="s">
        <v>3</v>
      </c>
    </row>
    <row r="3" spans="1:5" ht="20.25" customHeight="1">
      <c r="A3" s="36">
        <v>1</v>
      </c>
      <c r="B3" s="36">
        <v>2</v>
      </c>
      <c r="C3" s="36">
        <v>3</v>
      </c>
      <c r="D3" s="36">
        <v>4</v>
      </c>
      <c r="E3" s="36">
        <v>5</v>
      </c>
    </row>
    <row r="4" spans="1:5" ht="12.75">
      <c r="A4" s="17">
        <v>1</v>
      </c>
      <c r="B4" s="8" t="s">
        <v>6</v>
      </c>
      <c r="C4" s="17">
        <v>25.61</v>
      </c>
      <c r="D4" s="17">
        <v>0</v>
      </c>
      <c r="E4" s="17">
        <f aca="true" t="shared" si="0" ref="E4:E25">C4-D4</f>
        <v>25.61</v>
      </c>
    </row>
    <row r="5" spans="1:5" ht="12.75">
      <c r="A5" s="17">
        <v>2</v>
      </c>
      <c r="B5" s="8" t="s">
        <v>7</v>
      </c>
      <c r="C5" s="17">
        <v>65</v>
      </c>
      <c r="D5" s="21">
        <v>0</v>
      </c>
      <c r="E5" s="17">
        <f t="shared" si="0"/>
        <v>65</v>
      </c>
    </row>
    <row r="6" spans="1:5" ht="12.75">
      <c r="A6" s="17">
        <v>3</v>
      </c>
      <c r="B6" s="8" t="s">
        <v>8</v>
      </c>
      <c r="C6" s="23">
        <f>155.26+8+3.27-3-10-0.007-5.53</f>
        <v>147.993</v>
      </c>
      <c r="D6" s="21">
        <v>0</v>
      </c>
      <c r="E6" s="17">
        <f t="shared" si="0"/>
        <v>147.993</v>
      </c>
    </row>
    <row r="7" spans="1:5" ht="12.75">
      <c r="A7" s="17">
        <v>4</v>
      </c>
      <c r="B7" s="8" t="s">
        <v>9</v>
      </c>
      <c r="C7" s="17">
        <v>69.5</v>
      </c>
      <c r="D7" s="17">
        <v>0</v>
      </c>
      <c r="E7" s="17">
        <f t="shared" si="0"/>
        <v>69.5</v>
      </c>
    </row>
    <row r="8" spans="1:5" ht="12.75">
      <c r="A8" s="17">
        <v>5</v>
      </c>
      <c r="B8" s="8" t="s">
        <v>25</v>
      </c>
      <c r="C8" s="17">
        <f>720-496</f>
        <v>224</v>
      </c>
      <c r="D8" s="21">
        <v>0</v>
      </c>
      <c r="E8" s="17">
        <f t="shared" si="0"/>
        <v>224</v>
      </c>
    </row>
    <row r="9" spans="1:5" ht="12.75">
      <c r="A9" s="17">
        <v>6</v>
      </c>
      <c r="B9" s="8" t="s">
        <v>10</v>
      </c>
      <c r="C9" s="17">
        <v>77.9</v>
      </c>
      <c r="D9" s="17">
        <v>0</v>
      </c>
      <c r="E9" s="17">
        <f t="shared" si="0"/>
        <v>77.9</v>
      </c>
    </row>
    <row r="10" spans="1:5" ht="12.75">
      <c r="A10" s="17">
        <v>7</v>
      </c>
      <c r="B10" s="8" t="s">
        <v>11</v>
      </c>
      <c r="C10" s="17">
        <v>407.87</v>
      </c>
      <c r="D10" s="18">
        <v>315</v>
      </c>
      <c r="E10" s="17">
        <f t="shared" si="0"/>
        <v>92.87</v>
      </c>
    </row>
    <row r="11" spans="1:5" ht="12.75">
      <c r="A11" s="17">
        <v>8</v>
      </c>
      <c r="B11" s="8" t="s">
        <v>12</v>
      </c>
      <c r="C11" s="17">
        <v>280</v>
      </c>
      <c r="D11" s="17">
        <v>0</v>
      </c>
      <c r="E11" s="17">
        <f t="shared" si="0"/>
        <v>280</v>
      </c>
    </row>
    <row r="12" spans="1:5" ht="12.75">
      <c r="A12" s="17">
        <v>9</v>
      </c>
      <c r="B12" s="8" t="s">
        <v>13</v>
      </c>
      <c r="C12" s="17">
        <f>376+5.06+0.025-15</f>
        <v>366.085</v>
      </c>
      <c r="D12" s="17">
        <v>0</v>
      </c>
      <c r="E12" s="17">
        <f t="shared" si="0"/>
        <v>366.085</v>
      </c>
    </row>
    <row r="13" spans="1:5" ht="12.75">
      <c r="A13" s="17">
        <v>10</v>
      </c>
      <c r="B13" s="8" t="s">
        <v>14</v>
      </c>
      <c r="C13" s="17">
        <v>60</v>
      </c>
      <c r="D13" s="17">
        <v>0</v>
      </c>
      <c r="E13" s="17">
        <f t="shared" si="0"/>
        <v>60</v>
      </c>
    </row>
    <row r="14" spans="1:5" ht="12.75">
      <c r="A14" s="17">
        <v>11</v>
      </c>
      <c r="B14" s="8" t="s">
        <v>15</v>
      </c>
      <c r="C14" s="17">
        <f>186.5-29</f>
        <v>157.5</v>
      </c>
      <c r="D14" s="17">
        <v>0</v>
      </c>
      <c r="E14" s="17">
        <f t="shared" si="0"/>
        <v>157.5</v>
      </c>
    </row>
    <row r="15" spans="1:5" ht="12.75">
      <c r="A15" s="17">
        <v>12</v>
      </c>
      <c r="B15" s="8" t="s">
        <v>16</v>
      </c>
      <c r="C15" s="17">
        <f>360.5-20+3-15</f>
        <v>328.5</v>
      </c>
      <c r="D15" s="17">
        <v>0</v>
      </c>
      <c r="E15" s="17">
        <f t="shared" si="0"/>
        <v>328.5</v>
      </c>
    </row>
    <row r="16" spans="1:5" ht="12.75">
      <c r="A16" s="17">
        <v>13</v>
      </c>
      <c r="B16" s="8" t="s">
        <v>23</v>
      </c>
      <c r="C16" s="17">
        <f>406.97-15-15+15-3+116.8</f>
        <v>505.77000000000004</v>
      </c>
      <c r="D16" s="17">
        <v>0</v>
      </c>
      <c r="E16" s="17">
        <f t="shared" si="0"/>
        <v>505.77000000000004</v>
      </c>
    </row>
    <row r="17" spans="1:5" ht="12.75">
      <c r="A17" s="17">
        <v>14</v>
      </c>
      <c r="B17" s="8" t="s">
        <v>17</v>
      </c>
      <c r="C17" s="17">
        <v>216.54</v>
      </c>
      <c r="D17" s="17">
        <v>0</v>
      </c>
      <c r="E17" s="17">
        <f t="shared" si="0"/>
        <v>216.54</v>
      </c>
    </row>
    <row r="18" spans="1:5" ht="12.75">
      <c r="A18" s="17">
        <v>15</v>
      </c>
      <c r="B18" s="8" t="s">
        <v>18</v>
      </c>
      <c r="C18" s="17">
        <v>120</v>
      </c>
      <c r="D18" s="17">
        <v>0</v>
      </c>
      <c r="E18" s="17">
        <f t="shared" si="0"/>
        <v>120</v>
      </c>
    </row>
    <row r="19" spans="1:5" ht="12.75">
      <c r="A19" s="17">
        <v>16</v>
      </c>
      <c r="B19" s="8" t="s">
        <v>19</v>
      </c>
      <c r="C19" s="17">
        <v>104</v>
      </c>
      <c r="D19" s="17">
        <v>10</v>
      </c>
      <c r="E19" s="17">
        <f t="shared" si="0"/>
        <v>94</v>
      </c>
    </row>
    <row r="20" spans="1:5" ht="12.75">
      <c r="A20" s="17">
        <v>17</v>
      </c>
      <c r="B20" s="8" t="s">
        <v>27</v>
      </c>
      <c r="C20" s="17">
        <f>182-6-3-5-7</f>
        <v>161</v>
      </c>
      <c r="D20" s="17">
        <v>0</v>
      </c>
      <c r="E20" s="17">
        <f>C20</f>
        <v>161</v>
      </c>
    </row>
    <row r="21" spans="1:5" ht="12.75">
      <c r="A21" s="17">
        <v>18</v>
      </c>
      <c r="B21" s="8" t="s">
        <v>20</v>
      </c>
      <c r="C21" s="17">
        <f>190+20.5</f>
        <v>210.5</v>
      </c>
      <c r="D21" s="17">
        <v>0</v>
      </c>
      <c r="E21" s="17">
        <f t="shared" si="0"/>
        <v>210.5</v>
      </c>
    </row>
    <row r="22" spans="1:5" ht="12.75">
      <c r="A22" s="17">
        <v>19</v>
      </c>
      <c r="B22" s="8" t="s">
        <v>21</v>
      </c>
      <c r="C22" s="17">
        <f>250*0.9</f>
        <v>225</v>
      </c>
      <c r="D22" s="17">
        <v>0</v>
      </c>
      <c r="E22" s="17">
        <f t="shared" si="0"/>
        <v>225</v>
      </c>
    </row>
    <row r="23" spans="1:5" ht="12.75">
      <c r="A23" s="17">
        <v>20</v>
      </c>
      <c r="B23" s="8" t="s">
        <v>22</v>
      </c>
      <c r="C23" s="17">
        <f>192.5-7</f>
        <v>185.5</v>
      </c>
      <c r="D23" s="21">
        <v>0</v>
      </c>
      <c r="E23" s="17">
        <f t="shared" si="0"/>
        <v>185.5</v>
      </c>
    </row>
    <row r="24" spans="1:5" ht="12.75">
      <c r="A24" s="17">
        <v>21</v>
      </c>
      <c r="B24" s="8" t="s">
        <v>26</v>
      </c>
      <c r="C24" s="17">
        <f>460.51+45</f>
        <v>505.51</v>
      </c>
      <c r="D24" s="17">
        <v>0</v>
      </c>
      <c r="E24" s="17">
        <f t="shared" si="0"/>
        <v>505.51</v>
      </c>
    </row>
    <row r="25" spans="1:5" ht="12.75">
      <c r="A25" s="17">
        <v>22</v>
      </c>
      <c r="B25" s="8" t="s">
        <v>24</v>
      </c>
      <c r="C25" s="17">
        <f>659-10-60-5-5</f>
        <v>579</v>
      </c>
      <c r="D25" s="21">
        <f>30+5</f>
        <v>35</v>
      </c>
      <c r="E25" s="17">
        <f t="shared" si="0"/>
        <v>544</v>
      </c>
    </row>
    <row r="26" spans="1:5" ht="18.75" customHeight="1">
      <c r="A26" s="28"/>
      <c r="B26" s="37" t="s">
        <v>5</v>
      </c>
      <c r="C26" s="26">
        <f>SUM(C4:C25)</f>
        <v>5022.778</v>
      </c>
      <c r="D26" s="26">
        <f>SUM(D4:D25)</f>
        <v>360</v>
      </c>
      <c r="E26" s="26">
        <f>SUM(E4:E25)</f>
        <v>4662.778</v>
      </c>
    </row>
    <row r="27" spans="1:7" ht="12.75">
      <c r="A27" s="28"/>
      <c r="B27" s="28"/>
      <c r="C27" s="27"/>
      <c r="D27" s="28"/>
      <c r="E27" s="28"/>
      <c r="G27" s="9"/>
    </row>
    <row r="28" spans="1:7" ht="49.5" customHeight="1">
      <c r="A28" s="28"/>
      <c r="B28" s="28" t="s">
        <v>29</v>
      </c>
      <c r="C28" s="28"/>
      <c r="D28" s="6" t="s">
        <v>30</v>
      </c>
      <c r="E28" s="38"/>
      <c r="G28" s="9"/>
    </row>
    <row r="30" spans="3:8" ht="12.75">
      <c r="C30" s="9"/>
      <c r="E30" s="31"/>
      <c r="H30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C000"/>
  </sheetPr>
  <dimension ref="A1:H30"/>
  <sheetViews>
    <sheetView view="pageBreakPreview" zoomScaleSheetLayoutView="100" zoomScalePageLayoutView="0" workbookViewId="0" topLeftCell="A1">
      <selection activeCell="D10" sqref="D10"/>
    </sheetView>
  </sheetViews>
  <sheetFormatPr defaultColWidth="9.00390625" defaultRowHeight="12.75"/>
  <cols>
    <col min="1" max="1" width="5.125" style="0" customWidth="1"/>
    <col min="2" max="2" width="19.375" style="0" customWidth="1"/>
    <col min="3" max="3" width="29.625" style="0" customWidth="1"/>
    <col min="4" max="4" width="17.75390625" style="0" customWidth="1"/>
    <col min="5" max="5" width="26.375" style="0" customWidth="1"/>
  </cols>
  <sheetData>
    <row r="1" spans="1:5" ht="63" customHeight="1">
      <c r="A1" s="56" t="s">
        <v>39</v>
      </c>
      <c r="B1" s="56"/>
      <c r="C1" s="56"/>
      <c r="D1" s="56"/>
      <c r="E1" s="56"/>
    </row>
    <row r="2" spans="1:5" ht="77.25" customHeight="1">
      <c r="A2" s="3" t="s">
        <v>0</v>
      </c>
      <c r="B2" s="4" t="s">
        <v>1</v>
      </c>
      <c r="C2" s="4" t="s">
        <v>2</v>
      </c>
      <c r="D2" s="4" t="s">
        <v>4</v>
      </c>
      <c r="E2" s="4" t="s">
        <v>3</v>
      </c>
    </row>
    <row r="3" spans="1:5" ht="20.25" customHeight="1">
      <c r="A3" s="10">
        <v>1</v>
      </c>
      <c r="B3" s="10">
        <v>2</v>
      </c>
      <c r="C3" s="10">
        <v>3</v>
      </c>
      <c r="D3" s="10">
        <v>4</v>
      </c>
      <c r="E3" s="10">
        <v>5</v>
      </c>
    </row>
    <row r="4" spans="1:5" ht="12.75">
      <c r="A4" s="17">
        <v>1</v>
      </c>
      <c r="B4" s="8" t="s">
        <v>6</v>
      </c>
      <c r="C4" s="17">
        <v>25.61</v>
      </c>
      <c r="D4" s="17">
        <v>0</v>
      </c>
      <c r="E4" s="17">
        <f aca="true" t="shared" si="0" ref="E4:E25">C4-D4</f>
        <v>25.61</v>
      </c>
    </row>
    <row r="5" spans="1:5" ht="12.75">
      <c r="A5" s="17">
        <v>2</v>
      </c>
      <c r="B5" s="8" t="s">
        <v>7</v>
      </c>
      <c r="C5" s="17">
        <v>65</v>
      </c>
      <c r="D5" s="21">
        <v>0</v>
      </c>
      <c r="E5" s="17">
        <f t="shared" si="0"/>
        <v>65</v>
      </c>
    </row>
    <row r="6" spans="1:5" ht="12.75">
      <c r="A6" s="17">
        <v>3</v>
      </c>
      <c r="B6" s="8" t="s">
        <v>8</v>
      </c>
      <c r="C6" s="33">
        <f>155.26+8+3.27-3-10-0.007-5.53</f>
        <v>147.993</v>
      </c>
      <c r="D6" s="21">
        <v>0</v>
      </c>
      <c r="E6" s="17">
        <f t="shared" si="0"/>
        <v>147.993</v>
      </c>
    </row>
    <row r="7" spans="1:5" ht="12.75">
      <c r="A7" s="17">
        <v>4</v>
      </c>
      <c r="B7" s="8" t="s">
        <v>9</v>
      </c>
      <c r="C7" s="17">
        <v>69.5</v>
      </c>
      <c r="D7" s="17">
        <v>0</v>
      </c>
      <c r="E7" s="17">
        <f t="shared" si="0"/>
        <v>69.5</v>
      </c>
    </row>
    <row r="8" spans="1:5" ht="12.75">
      <c r="A8" s="17">
        <v>5</v>
      </c>
      <c r="B8" s="8" t="s">
        <v>25</v>
      </c>
      <c r="C8" s="17">
        <f>720-496</f>
        <v>224</v>
      </c>
      <c r="D8" s="21">
        <v>0</v>
      </c>
      <c r="E8" s="17">
        <f t="shared" si="0"/>
        <v>224</v>
      </c>
    </row>
    <row r="9" spans="1:5" ht="12.75">
      <c r="A9" s="17">
        <v>6</v>
      </c>
      <c r="B9" s="8" t="s">
        <v>10</v>
      </c>
      <c r="C9" s="17">
        <v>77.9</v>
      </c>
      <c r="D9" s="17">
        <v>0</v>
      </c>
      <c r="E9" s="17">
        <f t="shared" si="0"/>
        <v>77.9</v>
      </c>
    </row>
    <row r="10" spans="1:5" ht="12.75">
      <c r="A10" s="17">
        <v>7</v>
      </c>
      <c r="B10" s="8" t="s">
        <v>11</v>
      </c>
      <c r="C10" s="17">
        <v>407.87</v>
      </c>
      <c r="D10" s="32">
        <v>315</v>
      </c>
      <c r="E10" s="17">
        <f t="shared" si="0"/>
        <v>92.87</v>
      </c>
    </row>
    <row r="11" spans="1:5" ht="12.75">
      <c r="A11" s="17">
        <v>8</v>
      </c>
      <c r="B11" s="8" t="s">
        <v>12</v>
      </c>
      <c r="C11" s="17">
        <v>280</v>
      </c>
      <c r="D11" s="17">
        <v>0</v>
      </c>
      <c r="E11" s="17">
        <f t="shared" si="0"/>
        <v>280</v>
      </c>
    </row>
    <row r="12" spans="1:5" ht="12.75">
      <c r="A12" s="17">
        <v>9</v>
      </c>
      <c r="B12" s="8" t="s">
        <v>13</v>
      </c>
      <c r="C12" s="29">
        <f>376+5.06+0.025-15</f>
        <v>366.085</v>
      </c>
      <c r="D12" s="17">
        <v>0</v>
      </c>
      <c r="E12" s="17">
        <f t="shared" si="0"/>
        <v>366.085</v>
      </c>
    </row>
    <row r="13" spans="1:5" ht="12.75">
      <c r="A13" s="17">
        <v>10</v>
      </c>
      <c r="B13" s="8" t="s">
        <v>14</v>
      </c>
      <c r="C13" s="17">
        <v>60</v>
      </c>
      <c r="D13" s="17">
        <v>0</v>
      </c>
      <c r="E13" s="17">
        <f t="shared" si="0"/>
        <v>60</v>
      </c>
    </row>
    <row r="14" spans="1:5" ht="12.75">
      <c r="A14" s="17">
        <v>11</v>
      </c>
      <c r="B14" s="8" t="s">
        <v>15</v>
      </c>
      <c r="C14" s="17">
        <f>186.5-29</f>
        <v>157.5</v>
      </c>
      <c r="D14" s="17">
        <v>0</v>
      </c>
      <c r="E14" s="17">
        <f t="shared" si="0"/>
        <v>157.5</v>
      </c>
    </row>
    <row r="15" spans="1:5" ht="12.75">
      <c r="A15" s="17">
        <v>12</v>
      </c>
      <c r="B15" s="8" t="s">
        <v>16</v>
      </c>
      <c r="C15" s="29">
        <f>360.5-20+3-15</f>
        <v>328.5</v>
      </c>
      <c r="D15" s="17">
        <v>0</v>
      </c>
      <c r="E15" s="17">
        <f t="shared" si="0"/>
        <v>328.5</v>
      </c>
    </row>
    <row r="16" spans="1:5" ht="12.75">
      <c r="A16" s="17">
        <v>13</v>
      </c>
      <c r="B16" s="8" t="s">
        <v>23</v>
      </c>
      <c r="C16" s="17">
        <f>406.97-15-15+15-3+116.8</f>
        <v>505.77000000000004</v>
      </c>
      <c r="D16" s="17">
        <v>0</v>
      </c>
      <c r="E16" s="17">
        <f t="shared" si="0"/>
        <v>505.77000000000004</v>
      </c>
    </row>
    <row r="17" spans="1:5" ht="12.75">
      <c r="A17" s="17">
        <v>14</v>
      </c>
      <c r="B17" s="8" t="s">
        <v>17</v>
      </c>
      <c r="C17" s="17">
        <v>216.54</v>
      </c>
      <c r="D17" s="17">
        <v>0</v>
      </c>
      <c r="E17" s="17">
        <f t="shared" si="0"/>
        <v>216.54</v>
      </c>
    </row>
    <row r="18" spans="1:5" ht="12.75">
      <c r="A18" s="17">
        <v>15</v>
      </c>
      <c r="B18" s="8" t="s">
        <v>18</v>
      </c>
      <c r="C18" s="17">
        <v>120</v>
      </c>
      <c r="D18" s="17">
        <v>0</v>
      </c>
      <c r="E18" s="17">
        <f t="shared" si="0"/>
        <v>120</v>
      </c>
    </row>
    <row r="19" spans="1:5" ht="12.75">
      <c r="A19" s="17">
        <v>16</v>
      </c>
      <c r="B19" s="8" t="s">
        <v>19</v>
      </c>
      <c r="C19" s="17">
        <v>104</v>
      </c>
      <c r="D19" s="29">
        <v>10</v>
      </c>
      <c r="E19" s="17">
        <f t="shared" si="0"/>
        <v>94</v>
      </c>
    </row>
    <row r="20" spans="1:5" ht="12.75">
      <c r="A20" s="17">
        <v>17</v>
      </c>
      <c r="B20" s="8" t="s">
        <v>27</v>
      </c>
      <c r="C20" s="17">
        <f>182-6-3-5-7</f>
        <v>161</v>
      </c>
      <c r="D20" s="17">
        <v>0</v>
      </c>
      <c r="E20" s="17">
        <f>C20</f>
        <v>161</v>
      </c>
    </row>
    <row r="21" spans="1:5" ht="12.75">
      <c r="A21" s="17">
        <v>18</v>
      </c>
      <c r="B21" s="8" t="s">
        <v>20</v>
      </c>
      <c r="C21" s="17">
        <f>190+20.5</f>
        <v>210.5</v>
      </c>
      <c r="D21" s="17">
        <v>0</v>
      </c>
      <c r="E21" s="17">
        <f t="shared" si="0"/>
        <v>210.5</v>
      </c>
    </row>
    <row r="22" spans="1:5" ht="12.75">
      <c r="A22" s="17">
        <v>19</v>
      </c>
      <c r="B22" s="8" t="s">
        <v>21</v>
      </c>
      <c r="C22" s="29">
        <f>250*0.9</f>
        <v>225</v>
      </c>
      <c r="D22" s="17">
        <v>0</v>
      </c>
      <c r="E22" s="17">
        <f t="shared" si="0"/>
        <v>225</v>
      </c>
    </row>
    <row r="23" spans="1:5" ht="12.75">
      <c r="A23" s="17">
        <v>20</v>
      </c>
      <c r="B23" s="8" t="s">
        <v>22</v>
      </c>
      <c r="C23" s="17">
        <f>192.5-7</f>
        <v>185.5</v>
      </c>
      <c r="D23" s="21">
        <v>0</v>
      </c>
      <c r="E23" s="17">
        <f t="shared" si="0"/>
        <v>185.5</v>
      </c>
    </row>
    <row r="24" spans="1:5" ht="12.75">
      <c r="A24" s="17">
        <v>21</v>
      </c>
      <c r="B24" s="8" t="s">
        <v>26</v>
      </c>
      <c r="C24" s="17">
        <f>460.51+45</f>
        <v>505.51</v>
      </c>
      <c r="D24" s="17">
        <v>0</v>
      </c>
      <c r="E24" s="17">
        <f t="shared" si="0"/>
        <v>505.51</v>
      </c>
    </row>
    <row r="25" spans="1:5" ht="12.75">
      <c r="A25" s="17">
        <v>22</v>
      </c>
      <c r="B25" s="8" t="s">
        <v>24</v>
      </c>
      <c r="C25" s="29">
        <f>659-10-60-5-5</f>
        <v>579</v>
      </c>
      <c r="D25" s="30">
        <f>30+5</f>
        <v>35</v>
      </c>
      <c r="E25" s="17">
        <f t="shared" si="0"/>
        <v>544</v>
      </c>
    </row>
    <row r="26" spans="2:5" ht="18.75" customHeight="1">
      <c r="B26" s="5" t="s">
        <v>5</v>
      </c>
      <c r="C26" s="26">
        <f>SUM(C4:C25)</f>
        <v>5022.778</v>
      </c>
      <c r="D26" s="7">
        <f>SUM(D4:D25)</f>
        <v>360</v>
      </c>
      <c r="E26" s="7">
        <f>SUM(E4:E25)</f>
        <v>4662.778</v>
      </c>
    </row>
    <row r="27" spans="3:7" ht="12.75">
      <c r="C27" s="27"/>
      <c r="G27" s="9"/>
    </row>
    <row r="28" spans="2:7" ht="49.5" customHeight="1">
      <c r="B28" t="s">
        <v>29</v>
      </c>
      <c r="C28" s="28"/>
      <c r="D28" s="6" t="s">
        <v>30</v>
      </c>
      <c r="E28" s="9"/>
      <c r="G28" s="9"/>
    </row>
    <row r="30" spans="3:8" ht="12.75">
      <c r="C30" s="9"/>
      <c r="E30" s="31"/>
      <c r="H30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89"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H30"/>
  <sheetViews>
    <sheetView view="pageBreakPreview" zoomScaleSheetLayoutView="100" zoomScalePageLayoutView="0" workbookViewId="0" topLeftCell="A4">
      <selection activeCell="C41" sqref="C41"/>
    </sheetView>
  </sheetViews>
  <sheetFormatPr defaultColWidth="9.00390625" defaultRowHeight="12.75"/>
  <cols>
    <col min="1" max="1" width="5.125" style="0" customWidth="1"/>
    <col min="2" max="2" width="19.375" style="0" customWidth="1"/>
    <col min="3" max="3" width="29.625" style="0" customWidth="1"/>
    <col min="4" max="4" width="17.75390625" style="0" customWidth="1"/>
    <col min="5" max="5" width="26.375" style="0" customWidth="1"/>
  </cols>
  <sheetData>
    <row r="1" spans="1:5" ht="63" customHeight="1">
      <c r="A1" s="56" t="s">
        <v>38</v>
      </c>
      <c r="B1" s="56"/>
      <c r="C1" s="56"/>
      <c r="D1" s="56"/>
      <c r="E1" s="56"/>
    </row>
    <row r="2" spans="1:5" ht="77.25" customHeight="1">
      <c r="A2" s="3" t="s">
        <v>0</v>
      </c>
      <c r="B2" s="4" t="s">
        <v>1</v>
      </c>
      <c r="C2" s="4" t="s">
        <v>2</v>
      </c>
      <c r="D2" s="4" t="s">
        <v>4</v>
      </c>
      <c r="E2" s="4" t="s">
        <v>3</v>
      </c>
    </row>
    <row r="3" spans="1:5" ht="20.25" customHeight="1">
      <c r="A3" s="10">
        <v>1</v>
      </c>
      <c r="B3" s="10">
        <v>2</v>
      </c>
      <c r="C3" s="10">
        <v>3</v>
      </c>
      <c r="D3" s="10">
        <v>4</v>
      </c>
      <c r="E3" s="10">
        <v>5</v>
      </c>
    </row>
    <row r="4" spans="1:5" ht="12.75">
      <c r="A4" s="2">
        <v>1</v>
      </c>
      <c r="B4" s="1" t="s">
        <v>6</v>
      </c>
      <c r="C4" s="11">
        <v>25.61</v>
      </c>
      <c r="D4" s="11">
        <v>0</v>
      </c>
      <c r="E4" s="11">
        <f aca="true" t="shared" si="0" ref="E4:E25">C4-D4</f>
        <v>25.61</v>
      </c>
    </row>
    <row r="5" spans="1:5" ht="12.75">
      <c r="A5" s="2">
        <v>2</v>
      </c>
      <c r="B5" s="1" t="s">
        <v>7</v>
      </c>
      <c r="C5" s="11">
        <v>65</v>
      </c>
      <c r="D5" s="13">
        <v>0</v>
      </c>
      <c r="E5" s="11">
        <f t="shared" si="0"/>
        <v>65</v>
      </c>
    </row>
    <row r="6" spans="1:5" ht="12.75">
      <c r="A6" s="2">
        <v>3</v>
      </c>
      <c r="B6" s="14" t="s">
        <v>8</v>
      </c>
      <c r="C6" s="17">
        <f>155.26+8+3.27-3-10</f>
        <v>153.53</v>
      </c>
      <c r="D6" s="21">
        <v>0</v>
      </c>
      <c r="E6" s="11">
        <f t="shared" si="0"/>
        <v>153.53</v>
      </c>
    </row>
    <row r="7" spans="1:5" ht="12.75">
      <c r="A7" s="2">
        <v>4</v>
      </c>
      <c r="B7" s="1" t="s">
        <v>9</v>
      </c>
      <c r="C7" s="17">
        <v>69.5</v>
      </c>
      <c r="D7" s="17">
        <v>0</v>
      </c>
      <c r="E7" s="11">
        <f t="shared" si="0"/>
        <v>69.5</v>
      </c>
    </row>
    <row r="8" spans="1:5" ht="12.75">
      <c r="A8" s="2">
        <v>5</v>
      </c>
      <c r="B8" s="8" t="s">
        <v>25</v>
      </c>
      <c r="C8" s="17">
        <f>334.9-50-5.5-10+40-150</f>
        <v>159.39999999999998</v>
      </c>
      <c r="D8" s="21">
        <v>0</v>
      </c>
      <c r="E8" s="11">
        <f t="shared" si="0"/>
        <v>159.39999999999998</v>
      </c>
    </row>
    <row r="9" spans="1:5" ht="12.75">
      <c r="A9" s="2">
        <v>6</v>
      </c>
      <c r="B9" s="1" t="s">
        <v>10</v>
      </c>
      <c r="C9" s="17">
        <v>77.9</v>
      </c>
      <c r="D9" s="17">
        <v>0</v>
      </c>
      <c r="E9" s="11">
        <f t="shared" si="0"/>
        <v>77.9</v>
      </c>
    </row>
    <row r="10" spans="1:5" ht="12.75">
      <c r="A10" s="2">
        <v>7</v>
      </c>
      <c r="B10" s="14" t="s">
        <v>11</v>
      </c>
      <c r="C10" s="17">
        <v>407.87</v>
      </c>
      <c r="D10" s="18">
        <v>315</v>
      </c>
      <c r="E10" s="11">
        <f t="shared" si="0"/>
        <v>92.87</v>
      </c>
    </row>
    <row r="11" spans="1:5" ht="12.75">
      <c r="A11" s="2">
        <v>8</v>
      </c>
      <c r="B11" s="1" t="s">
        <v>12</v>
      </c>
      <c r="C11" s="17">
        <v>280</v>
      </c>
      <c r="D11" s="17">
        <v>0</v>
      </c>
      <c r="E11" s="11">
        <f t="shared" si="0"/>
        <v>280</v>
      </c>
    </row>
    <row r="12" spans="1:5" ht="12.75">
      <c r="A12" s="2">
        <v>9</v>
      </c>
      <c r="B12" s="14" t="s">
        <v>13</v>
      </c>
      <c r="C12" s="17">
        <f>376+5.06</f>
        <v>381.06</v>
      </c>
      <c r="D12" s="17">
        <v>0</v>
      </c>
      <c r="E12" s="11">
        <f t="shared" si="0"/>
        <v>381.06</v>
      </c>
    </row>
    <row r="13" spans="1:5" ht="12.75">
      <c r="A13" s="2">
        <v>10</v>
      </c>
      <c r="B13" s="8" t="s">
        <v>14</v>
      </c>
      <c r="C13" s="17">
        <v>60</v>
      </c>
      <c r="D13" s="17">
        <v>0</v>
      </c>
      <c r="E13" s="11">
        <f t="shared" si="0"/>
        <v>60</v>
      </c>
    </row>
    <row r="14" spans="1:5" ht="12.75">
      <c r="A14" s="2">
        <v>11</v>
      </c>
      <c r="B14" s="1" t="s">
        <v>15</v>
      </c>
      <c r="C14" s="17">
        <f>186.5-29</f>
        <v>157.5</v>
      </c>
      <c r="D14" s="17">
        <v>0</v>
      </c>
      <c r="E14" s="11">
        <f t="shared" si="0"/>
        <v>157.5</v>
      </c>
    </row>
    <row r="15" spans="1:5" ht="12.75">
      <c r="A15" s="2">
        <v>12</v>
      </c>
      <c r="B15" s="1" t="s">
        <v>16</v>
      </c>
      <c r="C15" s="17">
        <f>360.5-20+3</f>
        <v>343.5</v>
      </c>
      <c r="D15" s="17">
        <v>15</v>
      </c>
      <c r="E15" s="11">
        <f t="shared" si="0"/>
        <v>328.5</v>
      </c>
    </row>
    <row r="16" spans="1:5" ht="12.75">
      <c r="A16" s="2">
        <v>13</v>
      </c>
      <c r="B16" s="1" t="s">
        <v>23</v>
      </c>
      <c r="C16" s="17">
        <f>406.97-15-15+15-3+116.8</f>
        <v>505.77000000000004</v>
      </c>
      <c r="D16" s="17">
        <v>0</v>
      </c>
      <c r="E16" s="11">
        <f t="shared" si="0"/>
        <v>505.77000000000004</v>
      </c>
    </row>
    <row r="17" spans="1:5" ht="12.75">
      <c r="A17" s="2">
        <v>14</v>
      </c>
      <c r="B17" s="1" t="s">
        <v>17</v>
      </c>
      <c r="C17" s="17">
        <v>216.54</v>
      </c>
      <c r="D17" s="17">
        <v>0</v>
      </c>
      <c r="E17" s="11">
        <f t="shared" si="0"/>
        <v>216.54</v>
      </c>
    </row>
    <row r="18" spans="1:5" ht="12.75">
      <c r="A18" s="2">
        <v>15</v>
      </c>
      <c r="B18" s="1" t="s">
        <v>18</v>
      </c>
      <c r="C18" s="17">
        <v>120</v>
      </c>
      <c r="D18" s="17">
        <v>0</v>
      </c>
      <c r="E18" s="11">
        <f t="shared" si="0"/>
        <v>120</v>
      </c>
    </row>
    <row r="19" spans="1:5" ht="12.75">
      <c r="A19" s="2">
        <v>16</v>
      </c>
      <c r="B19" s="1" t="s">
        <v>19</v>
      </c>
      <c r="C19" s="17">
        <v>104</v>
      </c>
      <c r="D19" s="17">
        <v>0</v>
      </c>
      <c r="E19" s="11">
        <f t="shared" si="0"/>
        <v>104</v>
      </c>
    </row>
    <row r="20" spans="1:5" ht="12.75">
      <c r="A20" s="2">
        <v>17</v>
      </c>
      <c r="B20" s="8" t="s">
        <v>27</v>
      </c>
      <c r="C20" s="17">
        <f>182-6-3-5-7</f>
        <v>161</v>
      </c>
      <c r="D20" s="17">
        <v>0</v>
      </c>
      <c r="E20" s="11">
        <f>C20</f>
        <v>161</v>
      </c>
    </row>
    <row r="21" spans="1:5" ht="12.75">
      <c r="A21" s="2">
        <v>18</v>
      </c>
      <c r="B21" s="8" t="s">
        <v>20</v>
      </c>
      <c r="C21" s="17">
        <f>190+20.5</f>
        <v>210.5</v>
      </c>
      <c r="D21" s="17">
        <v>0</v>
      </c>
      <c r="E21" s="11">
        <f t="shared" si="0"/>
        <v>210.5</v>
      </c>
    </row>
    <row r="22" spans="1:5" ht="12.75">
      <c r="A22" s="2">
        <v>19</v>
      </c>
      <c r="B22" s="8" t="s">
        <v>21</v>
      </c>
      <c r="C22" s="17">
        <v>200</v>
      </c>
      <c r="D22" s="17">
        <v>0</v>
      </c>
      <c r="E22" s="11">
        <f t="shared" si="0"/>
        <v>200</v>
      </c>
    </row>
    <row r="23" spans="1:5" ht="12.75">
      <c r="A23" s="11">
        <v>20</v>
      </c>
      <c r="B23" s="14" t="s">
        <v>22</v>
      </c>
      <c r="C23" s="17">
        <f>192.5-7</f>
        <v>185.5</v>
      </c>
      <c r="D23" s="21">
        <v>0</v>
      </c>
      <c r="E23" s="17">
        <f t="shared" si="0"/>
        <v>185.5</v>
      </c>
    </row>
    <row r="24" spans="1:5" ht="12.75">
      <c r="A24" s="2">
        <v>21</v>
      </c>
      <c r="B24" s="14" t="s">
        <v>26</v>
      </c>
      <c r="C24" s="11">
        <f>460.51+45</f>
        <v>505.51</v>
      </c>
      <c r="D24" s="17">
        <v>0</v>
      </c>
      <c r="E24" s="11">
        <f t="shared" si="0"/>
        <v>505.51</v>
      </c>
    </row>
    <row r="25" spans="1:5" ht="12.75">
      <c r="A25" s="2">
        <v>22</v>
      </c>
      <c r="B25" s="14" t="s">
        <v>24</v>
      </c>
      <c r="C25" s="11">
        <f>714-10-10-3-7</f>
        <v>684</v>
      </c>
      <c r="D25" s="21">
        <f>5+5</f>
        <v>10</v>
      </c>
      <c r="E25" s="11">
        <f t="shared" si="0"/>
        <v>674</v>
      </c>
    </row>
    <row r="26" spans="2:5" ht="18.75" customHeight="1">
      <c r="B26" s="5" t="s">
        <v>5</v>
      </c>
      <c r="C26" s="7">
        <f>SUM(C4:C25)</f>
        <v>5073.69</v>
      </c>
      <c r="D26" s="7">
        <f>SUM(D4:D25)</f>
        <v>340</v>
      </c>
      <c r="E26" s="7">
        <f>SUM(E4:E25)</f>
        <v>4733.69</v>
      </c>
    </row>
    <row r="27" spans="3:7" ht="12.75">
      <c r="C27" s="12"/>
      <c r="G27" s="9"/>
    </row>
    <row r="28" spans="2:7" ht="49.5" customHeight="1">
      <c r="B28" t="s">
        <v>29</v>
      </c>
      <c r="D28" s="6" t="s">
        <v>30</v>
      </c>
      <c r="E28" s="9"/>
      <c r="G28" s="9"/>
    </row>
    <row r="30" spans="3:8" ht="12.75">
      <c r="C30" s="9"/>
      <c r="H30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C000"/>
  </sheetPr>
  <dimension ref="A1:H30"/>
  <sheetViews>
    <sheetView view="pageBreakPreview" zoomScaleSheetLayoutView="100" zoomScalePageLayoutView="0" workbookViewId="0" topLeftCell="A1">
      <selection activeCell="I9" sqref="I9"/>
    </sheetView>
  </sheetViews>
  <sheetFormatPr defaultColWidth="9.00390625" defaultRowHeight="12.75"/>
  <cols>
    <col min="1" max="1" width="5.125" style="0" customWidth="1"/>
    <col min="2" max="2" width="19.375" style="0" customWidth="1"/>
    <col min="3" max="3" width="29.625" style="0" customWidth="1"/>
    <col min="4" max="4" width="17.75390625" style="0" customWidth="1"/>
    <col min="5" max="5" width="26.375" style="0" customWidth="1"/>
  </cols>
  <sheetData>
    <row r="1" spans="1:5" ht="63" customHeight="1">
      <c r="A1" s="56" t="s">
        <v>38</v>
      </c>
      <c r="B1" s="56"/>
      <c r="C1" s="56"/>
      <c r="D1" s="56"/>
      <c r="E1" s="56"/>
    </row>
    <row r="2" spans="1:5" ht="77.25" customHeight="1">
      <c r="A2" s="3" t="s">
        <v>0</v>
      </c>
      <c r="B2" s="4" t="s">
        <v>1</v>
      </c>
      <c r="C2" s="4" t="s">
        <v>2</v>
      </c>
      <c r="D2" s="4" t="s">
        <v>4</v>
      </c>
      <c r="E2" s="4" t="s">
        <v>3</v>
      </c>
    </row>
    <row r="3" spans="1:5" ht="20.25" customHeight="1">
      <c r="A3" s="10">
        <v>1</v>
      </c>
      <c r="B3" s="10">
        <v>2</v>
      </c>
      <c r="C3" s="10">
        <v>3</v>
      </c>
      <c r="D3" s="10">
        <v>4</v>
      </c>
      <c r="E3" s="10">
        <v>5</v>
      </c>
    </row>
    <row r="4" spans="1:5" ht="12.75">
      <c r="A4" s="2">
        <v>1</v>
      </c>
      <c r="B4" s="1" t="s">
        <v>6</v>
      </c>
      <c r="C4" s="11">
        <v>25.61</v>
      </c>
      <c r="D4" s="11">
        <v>0</v>
      </c>
      <c r="E4" s="11">
        <f aca="true" t="shared" si="0" ref="E4:E25">C4-D4</f>
        <v>25.61</v>
      </c>
    </row>
    <row r="5" spans="1:5" ht="12.75">
      <c r="A5" s="2">
        <v>2</v>
      </c>
      <c r="B5" s="1" t="s">
        <v>7</v>
      </c>
      <c r="C5" s="11">
        <v>65</v>
      </c>
      <c r="D5" s="13">
        <v>0</v>
      </c>
      <c r="E5" s="11">
        <f t="shared" si="0"/>
        <v>65</v>
      </c>
    </row>
    <row r="6" spans="1:5" ht="12.75">
      <c r="A6" s="2">
        <v>3</v>
      </c>
      <c r="B6" s="14" t="s">
        <v>8</v>
      </c>
      <c r="C6" s="17">
        <f>155.26+8+3.27-3-10</f>
        <v>153.53</v>
      </c>
      <c r="D6" s="21">
        <v>0</v>
      </c>
      <c r="E6" s="11">
        <f t="shared" si="0"/>
        <v>153.53</v>
      </c>
    </row>
    <row r="7" spans="1:5" ht="12.75">
      <c r="A7" s="2">
        <v>4</v>
      </c>
      <c r="B7" s="1" t="s">
        <v>9</v>
      </c>
      <c r="C7" s="17">
        <v>69.5</v>
      </c>
      <c r="D7" s="17">
        <v>0</v>
      </c>
      <c r="E7" s="11">
        <f t="shared" si="0"/>
        <v>69.5</v>
      </c>
    </row>
    <row r="8" spans="1:5" ht="12.75">
      <c r="A8" s="2">
        <v>5</v>
      </c>
      <c r="B8" s="8" t="s">
        <v>25</v>
      </c>
      <c r="C8" s="17">
        <f>334.9-50-5.5-10+40-150</f>
        <v>159.39999999999998</v>
      </c>
      <c r="D8" s="21">
        <v>0</v>
      </c>
      <c r="E8" s="11">
        <f t="shared" si="0"/>
        <v>159.39999999999998</v>
      </c>
    </row>
    <row r="9" spans="1:5" ht="12.75">
      <c r="A9" s="2">
        <v>6</v>
      </c>
      <c r="B9" s="1" t="s">
        <v>10</v>
      </c>
      <c r="C9" s="17">
        <v>77.9</v>
      </c>
      <c r="D9" s="17">
        <v>0</v>
      </c>
      <c r="E9" s="11">
        <f t="shared" si="0"/>
        <v>77.9</v>
      </c>
    </row>
    <row r="10" spans="1:5" ht="12.75">
      <c r="A10" s="2">
        <v>7</v>
      </c>
      <c r="B10" s="14" t="s">
        <v>11</v>
      </c>
      <c r="C10" s="17">
        <v>407.87</v>
      </c>
      <c r="D10" s="16">
        <v>315</v>
      </c>
      <c r="E10" s="11">
        <f t="shared" si="0"/>
        <v>92.87</v>
      </c>
    </row>
    <row r="11" spans="1:5" ht="12.75">
      <c r="A11" s="2">
        <v>8</v>
      </c>
      <c r="B11" s="1" t="s">
        <v>12</v>
      </c>
      <c r="C11" s="17">
        <v>280</v>
      </c>
      <c r="D11" s="17">
        <v>0</v>
      </c>
      <c r="E11" s="11">
        <f t="shared" si="0"/>
        <v>280</v>
      </c>
    </row>
    <row r="12" spans="1:5" ht="12.75">
      <c r="A12" s="2">
        <v>9</v>
      </c>
      <c r="B12" s="14" t="s">
        <v>13</v>
      </c>
      <c r="C12" s="17">
        <f>376+5.06</f>
        <v>381.06</v>
      </c>
      <c r="D12" s="17">
        <v>0</v>
      </c>
      <c r="E12" s="11">
        <f t="shared" si="0"/>
        <v>381.06</v>
      </c>
    </row>
    <row r="13" spans="1:5" ht="12.75">
      <c r="A13" s="2">
        <v>10</v>
      </c>
      <c r="B13" s="8" t="s">
        <v>14</v>
      </c>
      <c r="C13" s="17">
        <v>60</v>
      </c>
      <c r="D13" s="17">
        <v>0</v>
      </c>
      <c r="E13" s="11">
        <f t="shared" si="0"/>
        <v>60</v>
      </c>
    </row>
    <row r="14" spans="1:5" ht="12.75">
      <c r="A14" s="2">
        <v>11</v>
      </c>
      <c r="B14" s="1" t="s">
        <v>15</v>
      </c>
      <c r="C14" s="17">
        <f>186.5-29</f>
        <v>157.5</v>
      </c>
      <c r="D14" s="17">
        <v>0</v>
      </c>
      <c r="E14" s="11">
        <f t="shared" si="0"/>
        <v>157.5</v>
      </c>
    </row>
    <row r="15" spans="1:5" ht="12.75">
      <c r="A15" s="2">
        <v>12</v>
      </c>
      <c r="B15" s="1" t="s">
        <v>16</v>
      </c>
      <c r="C15" s="17">
        <f>360.5-20+3</f>
        <v>343.5</v>
      </c>
      <c r="D15" s="15">
        <v>15</v>
      </c>
      <c r="E15" s="11">
        <f t="shared" si="0"/>
        <v>328.5</v>
      </c>
    </row>
    <row r="16" spans="1:5" ht="12.75">
      <c r="A16" s="2">
        <v>13</v>
      </c>
      <c r="B16" s="1" t="s">
        <v>23</v>
      </c>
      <c r="C16" s="17">
        <f>406.97-15-15+15-3+116.8</f>
        <v>505.77000000000004</v>
      </c>
      <c r="D16" s="17">
        <v>0</v>
      </c>
      <c r="E16" s="11">
        <f t="shared" si="0"/>
        <v>505.77000000000004</v>
      </c>
    </row>
    <row r="17" spans="1:5" ht="12.75">
      <c r="A17" s="2">
        <v>14</v>
      </c>
      <c r="B17" s="1" t="s">
        <v>17</v>
      </c>
      <c r="C17" s="17">
        <v>216.54</v>
      </c>
      <c r="D17" s="17">
        <v>0</v>
      </c>
      <c r="E17" s="11">
        <f t="shared" si="0"/>
        <v>216.54</v>
      </c>
    </row>
    <row r="18" spans="1:5" ht="12.75">
      <c r="A18" s="2">
        <v>15</v>
      </c>
      <c r="B18" s="1" t="s">
        <v>18</v>
      </c>
      <c r="C18" s="17">
        <v>120</v>
      </c>
      <c r="D18" s="17">
        <v>0</v>
      </c>
      <c r="E18" s="11">
        <f t="shared" si="0"/>
        <v>120</v>
      </c>
    </row>
    <row r="19" spans="1:5" ht="12.75">
      <c r="A19" s="2">
        <v>16</v>
      </c>
      <c r="B19" s="1" t="s">
        <v>19</v>
      </c>
      <c r="C19" s="17">
        <v>104</v>
      </c>
      <c r="D19" s="17">
        <v>0</v>
      </c>
      <c r="E19" s="11">
        <f t="shared" si="0"/>
        <v>104</v>
      </c>
    </row>
    <row r="20" spans="1:5" ht="12.75">
      <c r="A20" s="2">
        <v>17</v>
      </c>
      <c r="B20" s="8" t="s">
        <v>27</v>
      </c>
      <c r="C20" s="17">
        <f>182-6-3-5-7</f>
        <v>161</v>
      </c>
      <c r="D20" s="17">
        <v>0</v>
      </c>
      <c r="E20" s="11">
        <f>C20</f>
        <v>161</v>
      </c>
    </row>
    <row r="21" spans="1:5" ht="12.75">
      <c r="A21" s="2">
        <v>18</v>
      </c>
      <c r="B21" s="8" t="s">
        <v>20</v>
      </c>
      <c r="C21" s="17">
        <f>190+20.5</f>
        <v>210.5</v>
      </c>
      <c r="D21" s="17">
        <v>0</v>
      </c>
      <c r="E21" s="11">
        <f t="shared" si="0"/>
        <v>210.5</v>
      </c>
    </row>
    <row r="22" spans="1:5" ht="12.75">
      <c r="A22" s="2">
        <v>19</v>
      </c>
      <c r="B22" s="8" t="s">
        <v>21</v>
      </c>
      <c r="C22" s="17">
        <v>200</v>
      </c>
      <c r="D22" s="17">
        <v>0</v>
      </c>
      <c r="E22" s="11">
        <f t="shared" si="0"/>
        <v>200</v>
      </c>
    </row>
    <row r="23" spans="1:5" ht="12.75">
      <c r="A23" s="11">
        <v>20</v>
      </c>
      <c r="B23" s="14" t="s">
        <v>22</v>
      </c>
      <c r="C23" s="17">
        <f>192.5-7</f>
        <v>185.5</v>
      </c>
      <c r="D23" s="21">
        <v>0</v>
      </c>
      <c r="E23" s="17">
        <f t="shared" si="0"/>
        <v>185.5</v>
      </c>
    </row>
    <row r="24" spans="1:5" ht="12.75">
      <c r="A24" s="2">
        <v>21</v>
      </c>
      <c r="B24" s="14" t="s">
        <v>26</v>
      </c>
      <c r="C24" s="11">
        <f>460.51+45</f>
        <v>505.51</v>
      </c>
      <c r="D24" s="11">
        <v>0</v>
      </c>
      <c r="E24" s="11">
        <f t="shared" si="0"/>
        <v>505.51</v>
      </c>
    </row>
    <row r="25" spans="1:5" ht="12.75">
      <c r="A25" s="2">
        <v>22</v>
      </c>
      <c r="B25" s="14" t="s">
        <v>24</v>
      </c>
      <c r="C25" s="11">
        <f>714-10-10-3-7</f>
        <v>684</v>
      </c>
      <c r="D25" s="25">
        <f>5+5</f>
        <v>10</v>
      </c>
      <c r="E25" s="11">
        <f t="shared" si="0"/>
        <v>674</v>
      </c>
    </row>
    <row r="26" spans="2:5" ht="18.75" customHeight="1">
      <c r="B26" s="5" t="s">
        <v>5</v>
      </c>
      <c r="C26" s="7">
        <f>SUM(C4:C25)</f>
        <v>5073.69</v>
      </c>
      <c r="D26" s="7">
        <f>SUM(D4:D25)</f>
        <v>340</v>
      </c>
      <c r="E26" s="7">
        <f>SUM(E4:E25)</f>
        <v>4733.69</v>
      </c>
    </row>
    <row r="27" spans="3:7" ht="12.75">
      <c r="C27" s="12"/>
      <c r="G27" s="9"/>
    </row>
    <row r="28" spans="2:7" ht="49.5" customHeight="1">
      <c r="B28" t="s">
        <v>29</v>
      </c>
      <c r="D28" s="6" t="s">
        <v>30</v>
      </c>
      <c r="E28" s="9"/>
      <c r="G28" s="9"/>
    </row>
    <row r="30" spans="3:8" ht="12.75">
      <c r="C30" s="9"/>
      <c r="H30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89" r:id="rId3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H30"/>
  <sheetViews>
    <sheetView view="pageBreakPreview" zoomScaleSheetLayoutView="100" zoomScalePageLayoutView="0" workbookViewId="0" topLeftCell="A1">
      <selection activeCell="A1" sqref="A1:IV1"/>
    </sheetView>
  </sheetViews>
  <sheetFormatPr defaultColWidth="9.00390625" defaultRowHeight="12.75"/>
  <cols>
    <col min="1" max="1" width="5.125" style="0" customWidth="1"/>
    <col min="2" max="2" width="19.375" style="0" customWidth="1"/>
    <col min="3" max="3" width="29.625" style="0" customWidth="1"/>
    <col min="4" max="4" width="17.75390625" style="0" customWidth="1"/>
    <col min="5" max="5" width="26.375" style="0" customWidth="1"/>
  </cols>
  <sheetData>
    <row r="1" spans="1:5" ht="63" customHeight="1">
      <c r="A1" s="56" t="s">
        <v>37</v>
      </c>
      <c r="B1" s="56"/>
      <c r="C1" s="56"/>
      <c r="D1" s="56"/>
      <c r="E1" s="56"/>
    </row>
    <row r="2" spans="1:5" ht="77.25" customHeight="1">
      <c r="A2" s="3" t="s">
        <v>0</v>
      </c>
      <c r="B2" s="4" t="s">
        <v>1</v>
      </c>
      <c r="C2" s="4" t="s">
        <v>2</v>
      </c>
      <c r="D2" s="4" t="s">
        <v>4</v>
      </c>
      <c r="E2" s="4" t="s">
        <v>3</v>
      </c>
    </row>
    <row r="3" spans="1:5" ht="20.25" customHeight="1">
      <c r="A3" s="10">
        <v>1</v>
      </c>
      <c r="B3" s="10">
        <v>2</v>
      </c>
      <c r="C3" s="10">
        <v>3</v>
      </c>
      <c r="D3" s="10">
        <v>4</v>
      </c>
      <c r="E3" s="10">
        <v>5</v>
      </c>
    </row>
    <row r="4" spans="1:5" ht="12.75">
      <c r="A4" s="2">
        <v>1</v>
      </c>
      <c r="B4" s="1" t="s">
        <v>6</v>
      </c>
      <c r="C4" s="23">
        <v>25.61</v>
      </c>
      <c r="D4" s="23">
        <v>0</v>
      </c>
      <c r="E4" s="23">
        <f aca="true" t="shared" si="0" ref="E4:E25">C4-D4</f>
        <v>25.61</v>
      </c>
    </row>
    <row r="5" spans="1:5" ht="12.75">
      <c r="A5" s="2">
        <v>2</v>
      </c>
      <c r="B5" s="1" t="s">
        <v>7</v>
      </c>
      <c r="C5" s="23">
        <v>65</v>
      </c>
      <c r="D5" s="22">
        <v>0</v>
      </c>
      <c r="E5" s="23">
        <f t="shared" si="0"/>
        <v>65</v>
      </c>
    </row>
    <row r="6" spans="1:5" ht="12.75">
      <c r="A6" s="2">
        <v>3</v>
      </c>
      <c r="B6" s="14" t="s">
        <v>8</v>
      </c>
      <c r="C6" s="23">
        <f>155.26+8+3.27-3-10</f>
        <v>153.53</v>
      </c>
      <c r="D6" s="22">
        <v>0</v>
      </c>
      <c r="E6" s="23">
        <f t="shared" si="0"/>
        <v>153.53</v>
      </c>
    </row>
    <row r="7" spans="1:5" ht="12.75">
      <c r="A7" s="2">
        <v>4</v>
      </c>
      <c r="B7" s="1" t="s">
        <v>9</v>
      </c>
      <c r="C7" s="23">
        <v>69.5</v>
      </c>
      <c r="D7" s="23">
        <v>0</v>
      </c>
      <c r="E7" s="23">
        <f t="shared" si="0"/>
        <v>69.5</v>
      </c>
    </row>
    <row r="8" spans="1:5" ht="12.75">
      <c r="A8" s="2">
        <v>5</v>
      </c>
      <c r="B8" s="8" t="s">
        <v>25</v>
      </c>
      <c r="C8" s="23">
        <f>334.9-50-5.5-10+40-150</f>
        <v>159.39999999999998</v>
      </c>
      <c r="D8" s="22">
        <v>0</v>
      </c>
      <c r="E8" s="23">
        <f t="shared" si="0"/>
        <v>159.39999999999998</v>
      </c>
    </row>
    <row r="9" spans="1:5" ht="12.75">
      <c r="A9" s="2">
        <v>6</v>
      </c>
      <c r="B9" s="1" t="s">
        <v>10</v>
      </c>
      <c r="C9" s="23">
        <v>77.9</v>
      </c>
      <c r="D9" s="23">
        <v>0</v>
      </c>
      <c r="E9" s="23">
        <f t="shared" si="0"/>
        <v>77.9</v>
      </c>
    </row>
    <row r="10" spans="1:5" ht="12.75">
      <c r="A10" s="2">
        <v>7</v>
      </c>
      <c r="B10" s="14" t="s">
        <v>11</v>
      </c>
      <c r="C10" s="23">
        <f>392.87+15</f>
        <v>407.87</v>
      </c>
      <c r="D10" s="24">
        <f>3+15+100+3+3</f>
        <v>124</v>
      </c>
      <c r="E10" s="23">
        <f t="shared" si="0"/>
        <v>283.87</v>
      </c>
    </row>
    <row r="11" spans="1:5" ht="12.75">
      <c r="A11" s="2">
        <v>8</v>
      </c>
      <c r="B11" s="1" t="s">
        <v>12</v>
      </c>
      <c r="C11" s="23">
        <v>280</v>
      </c>
      <c r="D11" s="23">
        <v>0</v>
      </c>
      <c r="E11" s="23">
        <f t="shared" si="0"/>
        <v>280</v>
      </c>
    </row>
    <row r="12" spans="1:5" ht="12.75">
      <c r="A12" s="2">
        <v>9</v>
      </c>
      <c r="B12" s="14" t="s">
        <v>13</v>
      </c>
      <c r="C12" s="23">
        <f>376+5.06</f>
        <v>381.06</v>
      </c>
      <c r="D12" s="23">
        <v>0</v>
      </c>
      <c r="E12" s="23">
        <f t="shared" si="0"/>
        <v>381.06</v>
      </c>
    </row>
    <row r="13" spans="1:5" ht="12.75">
      <c r="A13" s="2">
        <v>10</v>
      </c>
      <c r="B13" s="8" t="s">
        <v>14</v>
      </c>
      <c r="C13" s="23">
        <v>60</v>
      </c>
      <c r="D13" s="23">
        <v>0</v>
      </c>
      <c r="E13" s="23">
        <f t="shared" si="0"/>
        <v>60</v>
      </c>
    </row>
    <row r="14" spans="1:5" ht="12.75">
      <c r="A14" s="2">
        <v>11</v>
      </c>
      <c r="B14" s="1" t="s">
        <v>15</v>
      </c>
      <c r="C14" s="23">
        <f>186.5-29</f>
        <v>157.5</v>
      </c>
      <c r="D14" s="23">
        <v>0</v>
      </c>
      <c r="E14" s="23">
        <f t="shared" si="0"/>
        <v>157.5</v>
      </c>
    </row>
    <row r="15" spans="1:5" ht="12.75">
      <c r="A15" s="2">
        <v>12</v>
      </c>
      <c r="B15" s="1" t="s">
        <v>16</v>
      </c>
      <c r="C15" s="23">
        <f>360.5-20+3</f>
        <v>343.5</v>
      </c>
      <c r="D15" s="23">
        <v>0</v>
      </c>
      <c r="E15" s="23">
        <f t="shared" si="0"/>
        <v>343.5</v>
      </c>
    </row>
    <row r="16" spans="1:5" ht="12.75">
      <c r="A16" s="2">
        <v>13</v>
      </c>
      <c r="B16" s="1" t="s">
        <v>23</v>
      </c>
      <c r="C16" s="23">
        <f>406.97-15-15+15-3+116.8</f>
        <v>505.77000000000004</v>
      </c>
      <c r="D16" s="23">
        <v>0</v>
      </c>
      <c r="E16" s="23">
        <f t="shared" si="0"/>
        <v>505.77000000000004</v>
      </c>
    </row>
    <row r="17" spans="1:5" ht="12.75">
      <c r="A17" s="2">
        <v>14</v>
      </c>
      <c r="B17" s="1" t="s">
        <v>17</v>
      </c>
      <c r="C17" s="23">
        <v>216.54</v>
      </c>
      <c r="D17" s="23">
        <v>0</v>
      </c>
      <c r="E17" s="23">
        <f t="shared" si="0"/>
        <v>216.54</v>
      </c>
    </row>
    <row r="18" spans="1:5" ht="12.75">
      <c r="A18" s="2">
        <v>15</v>
      </c>
      <c r="B18" s="1" t="s">
        <v>18</v>
      </c>
      <c r="C18" s="23">
        <v>120</v>
      </c>
      <c r="D18" s="23">
        <v>0</v>
      </c>
      <c r="E18" s="23">
        <f t="shared" si="0"/>
        <v>120</v>
      </c>
    </row>
    <row r="19" spans="1:5" ht="12.75">
      <c r="A19" s="2">
        <v>16</v>
      </c>
      <c r="B19" s="1" t="s">
        <v>19</v>
      </c>
      <c r="C19" s="23">
        <v>104</v>
      </c>
      <c r="D19" s="23">
        <v>0</v>
      </c>
      <c r="E19" s="23">
        <f t="shared" si="0"/>
        <v>104</v>
      </c>
    </row>
    <row r="20" spans="1:5" ht="12.75">
      <c r="A20" s="2">
        <v>17</v>
      </c>
      <c r="B20" s="8" t="s">
        <v>27</v>
      </c>
      <c r="C20" s="23">
        <f>182-6-3-5-7</f>
        <v>161</v>
      </c>
      <c r="D20" s="23">
        <v>0</v>
      </c>
      <c r="E20" s="23">
        <f>C20</f>
        <v>161</v>
      </c>
    </row>
    <row r="21" spans="1:5" ht="12.75">
      <c r="A21" s="2">
        <v>18</v>
      </c>
      <c r="B21" s="8" t="s">
        <v>20</v>
      </c>
      <c r="C21" s="23">
        <f>190+20.5</f>
        <v>210.5</v>
      </c>
      <c r="D21" s="23">
        <v>0</v>
      </c>
      <c r="E21" s="23">
        <f t="shared" si="0"/>
        <v>210.5</v>
      </c>
    </row>
    <row r="22" spans="1:5" ht="12.75">
      <c r="A22" s="2">
        <v>19</v>
      </c>
      <c r="B22" s="8" t="s">
        <v>21</v>
      </c>
      <c r="C22" s="23">
        <v>200</v>
      </c>
      <c r="D22" s="23">
        <v>0</v>
      </c>
      <c r="E22" s="23">
        <f t="shared" si="0"/>
        <v>200</v>
      </c>
    </row>
    <row r="23" spans="1:5" ht="12.75">
      <c r="A23" s="11">
        <v>20</v>
      </c>
      <c r="B23" s="14" t="s">
        <v>22</v>
      </c>
      <c r="C23" s="23">
        <f>192.5-7</f>
        <v>185.5</v>
      </c>
      <c r="D23" s="22">
        <v>0</v>
      </c>
      <c r="E23" s="23">
        <f t="shared" si="0"/>
        <v>185.5</v>
      </c>
    </row>
    <row r="24" spans="1:5" ht="12.75">
      <c r="A24" s="2">
        <v>21</v>
      </c>
      <c r="B24" s="14" t="s">
        <v>26</v>
      </c>
      <c r="C24" s="23">
        <f>460.51+45</f>
        <v>505.51</v>
      </c>
      <c r="D24" s="23">
        <v>0</v>
      </c>
      <c r="E24" s="23">
        <f t="shared" si="0"/>
        <v>505.51</v>
      </c>
    </row>
    <row r="25" spans="1:5" ht="12.75">
      <c r="A25" s="2">
        <v>22</v>
      </c>
      <c r="B25" s="14" t="s">
        <v>24</v>
      </c>
      <c r="C25" s="23">
        <f>714-10-10-3-7</f>
        <v>684</v>
      </c>
      <c r="D25" s="22">
        <v>0</v>
      </c>
      <c r="E25" s="23">
        <f t="shared" si="0"/>
        <v>684</v>
      </c>
    </row>
    <row r="26" spans="2:5" ht="18.75" customHeight="1">
      <c r="B26" s="5" t="s">
        <v>5</v>
      </c>
      <c r="C26" s="7">
        <f>SUM(C4:C25)</f>
        <v>5073.69</v>
      </c>
      <c r="D26" s="7">
        <f>SUM(D4:D25)</f>
        <v>124</v>
      </c>
      <c r="E26" s="7">
        <f>SUM(E4:E25)</f>
        <v>4949.69</v>
      </c>
    </row>
    <row r="27" spans="3:7" ht="12.75">
      <c r="C27" s="12"/>
      <c r="G27" s="9"/>
    </row>
    <row r="28" spans="2:7" ht="49.5" customHeight="1">
      <c r="B28" t="s">
        <v>29</v>
      </c>
      <c r="D28" s="6" t="s">
        <v>30</v>
      </c>
      <c r="E28" s="9"/>
      <c r="G28" s="9"/>
    </row>
    <row r="30" spans="3:8" ht="12.75">
      <c r="C30" s="9"/>
      <c r="H30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C000"/>
  </sheetPr>
  <dimension ref="A2:H30"/>
  <sheetViews>
    <sheetView view="pageBreakPreview" zoomScaleSheetLayoutView="100" zoomScalePageLayoutView="0" workbookViewId="0" topLeftCell="A1">
      <selection activeCell="A1" sqref="A1:IV1"/>
    </sheetView>
  </sheetViews>
  <sheetFormatPr defaultColWidth="9.00390625" defaultRowHeight="12.75"/>
  <cols>
    <col min="1" max="1" width="5.125" style="0" customWidth="1"/>
    <col min="2" max="2" width="19.375" style="0" customWidth="1"/>
    <col min="3" max="3" width="29.625" style="0" customWidth="1"/>
    <col min="4" max="4" width="17.75390625" style="0" customWidth="1"/>
    <col min="5" max="5" width="26.375" style="0" customWidth="1"/>
  </cols>
  <sheetData>
    <row r="2" spans="1:5" ht="77.25" customHeight="1">
      <c r="A2" s="3" t="s">
        <v>0</v>
      </c>
      <c r="B2" s="4" t="s">
        <v>1</v>
      </c>
      <c r="C2" s="4" t="s">
        <v>2</v>
      </c>
      <c r="D2" s="4" t="s">
        <v>4</v>
      </c>
      <c r="E2" s="4" t="s">
        <v>3</v>
      </c>
    </row>
    <row r="3" spans="1:5" ht="20.25" customHeight="1">
      <c r="A3" s="10">
        <v>1</v>
      </c>
      <c r="B3" s="10">
        <v>2</v>
      </c>
      <c r="C3" s="10">
        <v>3</v>
      </c>
      <c r="D3" s="10">
        <v>4</v>
      </c>
      <c r="E3" s="10">
        <v>5</v>
      </c>
    </row>
    <row r="4" spans="1:5" ht="12.75">
      <c r="A4" s="2">
        <v>1</v>
      </c>
      <c r="B4" s="1" t="s">
        <v>6</v>
      </c>
      <c r="C4" s="11">
        <v>25.61</v>
      </c>
      <c r="D4" s="11">
        <v>0</v>
      </c>
      <c r="E4" s="11">
        <f aca="true" t="shared" si="0" ref="E4:E25">C4-D4</f>
        <v>25.61</v>
      </c>
    </row>
    <row r="5" spans="1:5" ht="12.75">
      <c r="A5" s="2">
        <v>2</v>
      </c>
      <c r="B5" s="1" t="s">
        <v>7</v>
      </c>
      <c r="C5" s="11">
        <v>65</v>
      </c>
      <c r="D5" s="13">
        <v>0</v>
      </c>
      <c r="E5" s="11">
        <f t="shared" si="0"/>
        <v>65</v>
      </c>
    </row>
    <row r="6" spans="1:5" ht="12.75">
      <c r="A6" s="2">
        <v>3</v>
      </c>
      <c r="B6" s="14" t="s">
        <v>8</v>
      </c>
      <c r="C6" s="19">
        <f>155.26+8+3.27-3-10</f>
        <v>153.53</v>
      </c>
      <c r="D6" s="21">
        <v>0</v>
      </c>
      <c r="E6" s="11">
        <f t="shared" si="0"/>
        <v>153.53</v>
      </c>
    </row>
    <row r="7" spans="1:5" ht="12.75">
      <c r="A7" s="2">
        <v>4</v>
      </c>
      <c r="B7" s="1" t="s">
        <v>9</v>
      </c>
      <c r="C7" s="17">
        <v>69.5</v>
      </c>
      <c r="D7" s="17">
        <v>0</v>
      </c>
      <c r="E7" s="11">
        <f t="shared" si="0"/>
        <v>69.5</v>
      </c>
    </row>
    <row r="8" spans="1:5" ht="12.75">
      <c r="A8" s="2">
        <v>5</v>
      </c>
      <c r="B8" s="8" t="s">
        <v>25</v>
      </c>
      <c r="C8" s="19">
        <f>334.9-50-5.5-10+40-150</f>
        <v>159.39999999999998</v>
      </c>
      <c r="D8" s="21">
        <v>0</v>
      </c>
      <c r="E8" s="11">
        <f t="shared" si="0"/>
        <v>159.39999999999998</v>
      </c>
    </row>
    <row r="9" spans="1:5" ht="12.75">
      <c r="A9" s="2">
        <v>6</v>
      </c>
      <c r="B9" s="1" t="s">
        <v>10</v>
      </c>
      <c r="C9" s="17">
        <v>77.9</v>
      </c>
      <c r="D9" s="17">
        <v>0</v>
      </c>
      <c r="E9" s="11">
        <f t="shared" si="0"/>
        <v>77.9</v>
      </c>
    </row>
    <row r="10" spans="1:5" ht="12.75">
      <c r="A10" s="2">
        <v>7</v>
      </c>
      <c r="B10" s="14" t="s">
        <v>11</v>
      </c>
      <c r="C10" s="17">
        <f>392.87+15</f>
        <v>407.87</v>
      </c>
      <c r="D10" s="20">
        <f>3+15+100+3+3</f>
        <v>124</v>
      </c>
      <c r="E10" s="11">
        <f t="shared" si="0"/>
        <v>283.87</v>
      </c>
    </row>
    <row r="11" spans="1:5" ht="12.75">
      <c r="A11" s="2">
        <v>8</v>
      </c>
      <c r="B11" s="1" t="s">
        <v>12</v>
      </c>
      <c r="C11" s="17">
        <v>280</v>
      </c>
      <c r="D11" s="17">
        <v>0</v>
      </c>
      <c r="E11" s="11">
        <f t="shared" si="0"/>
        <v>280</v>
      </c>
    </row>
    <row r="12" spans="1:5" ht="12.75">
      <c r="A12" s="2">
        <v>9</v>
      </c>
      <c r="B12" s="14" t="s">
        <v>13</v>
      </c>
      <c r="C12" s="17">
        <f>376+5.06</f>
        <v>381.06</v>
      </c>
      <c r="D12" s="17">
        <v>0</v>
      </c>
      <c r="E12" s="11">
        <f t="shared" si="0"/>
        <v>381.06</v>
      </c>
    </row>
    <row r="13" spans="1:5" ht="12.75">
      <c r="A13" s="2">
        <v>10</v>
      </c>
      <c r="B13" s="8" t="s">
        <v>14</v>
      </c>
      <c r="C13" s="17">
        <v>60</v>
      </c>
      <c r="D13" s="17">
        <v>0</v>
      </c>
      <c r="E13" s="11">
        <f t="shared" si="0"/>
        <v>60</v>
      </c>
    </row>
    <row r="14" spans="1:5" ht="12.75">
      <c r="A14" s="2">
        <v>11</v>
      </c>
      <c r="B14" s="1" t="s">
        <v>15</v>
      </c>
      <c r="C14" s="19">
        <f>186.5-29</f>
        <v>157.5</v>
      </c>
      <c r="D14" s="17">
        <v>0</v>
      </c>
      <c r="E14" s="11">
        <f t="shared" si="0"/>
        <v>157.5</v>
      </c>
    </row>
    <row r="15" spans="1:5" ht="12.75">
      <c r="A15" s="2">
        <v>12</v>
      </c>
      <c r="B15" s="1" t="s">
        <v>16</v>
      </c>
      <c r="C15" s="17">
        <f>360.5-20+3</f>
        <v>343.5</v>
      </c>
      <c r="D15" s="17">
        <v>0</v>
      </c>
      <c r="E15" s="11">
        <f t="shared" si="0"/>
        <v>343.5</v>
      </c>
    </row>
    <row r="16" spans="1:5" ht="12.75">
      <c r="A16" s="2">
        <v>13</v>
      </c>
      <c r="B16" s="1" t="s">
        <v>23</v>
      </c>
      <c r="C16" s="17">
        <f>406.97-15-15+15-3+116.8</f>
        <v>505.77000000000004</v>
      </c>
      <c r="D16" s="17">
        <v>0</v>
      </c>
      <c r="E16" s="11">
        <f t="shared" si="0"/>
        <v>505.77000000000004</v>
      </c>
    </row>
    <row r="17" spans="1:5" ht="12.75">
      <c r="A17" s="2">
        <v>14</v>
      </c>
      <c r="B17" s="1" t="s">
        <v>17</v>
      </c>
      <c r="C17" s="17">
        <v>216.54</v>
      </c>
      <c r="D17" s="17">
        <v>0</v>
      </c>
      <c r="E17" s="11">
        <f t="shared" si="0"/>
        <v>216.54</v>
      </c>
    </row>
    <row r="18" spans="1:5" ht="12.75">
      <c r="A18" s="2">
        <v>15</v>
      </c>
      <c r="B18" s="1" t="s">
        <v>18</v>
      </c>
      <c r="C18" s="17">
        <v>120</v>
      </c>
      <c r="D18" s="17">
        <v>0</v>
      </c>
      <c r="E18" s="11">
        <f t="shared" si="0"/>
        <v>120</v>
      </c>
    </row>
    <row r="19" spans="1:5" ht="12.75">
      <c r="A19" s="2">
        <v>16</v>
      </c>
      <c r="B19" s="1" t="s">
        <v>19</v>
      </c>
      <c r="C19" s="17">
        <v>104</v>
      </c>
      <c r="D19" s="17">
        <v>0</v>
      </c>
      <c r="E19" s="11">
        <f t="shared" si="0"/>
        <v>104</v>
      </c>
    </row>
    <row r="20" spans="1:5" ht="12.75">
      <c r="A20" s="2">
        <v>17</v>
      </c>
      <c r="B20" s="8" t="s">
        <v>27</v>
      </c>
      <c r="C20" s="19">
        <f>182-6-3-5-7</f>
        <v>161</v>
      </c>
      <c r="D20" s="17">
        <v>0</v>
      </c>
      <c r="E20" s="11">
        <f>C20</f>
        <v>161</v>
      </c>
    </row>
    <row r="21" spans="1:5" ht="12.75">
      <c r="A21" s="2">
        <v>18</v>
      </c>
      <c r="B21" s="8" t="s">
        <v>20</v>
      </c>
      <c r="C21" s="17">
        <f>190+20.5</f>
        <v>210.5</v>
      </c>
      <c r="D21" s="17">
        <v>0</v>
      </c>
      <c r="E21" s="11">
        <f t="shared" si="0"/>
        <v>210.5</v>
      </c>
    </row>
    <row r="22" spans="1:5" ht="12.75">
      <c r="A22" s="2">
        <v>19</v>
      </c>
      <c r="B22" s="8" t="s">
        <v>21</v>
      </c>
      <c r="C22" s="17">
        <v>200</v>
      </c>
      <c r="D22" s="17">
        <v>0</v>
      </c>
      <c r="E22" s="11">
        <f t="shared" si="0"/>
        <v>200</v>
      </c>
    </row>
    <row r="23" spans="1:5" ht="12.75">
      <c r="A23" s="11">
        <v>20</v>
      </c>
      <c r="B23" s="14" t="s">
        <v>22</v>
      </c>
      <c r="C23" s="19">
        <f>192.5-7</f>
        <v>185.5</v>
      </c>
      <c r="D23" s="21">
        <v>0</v>
      </c>
      <c r="E23" s="19">
        <f t="shared" si="0"/>
        <v>185.5</v>
      </c>
    </row>
    <row r="24" spans="1:5" ht="12.75">
      <c r="A24" s="2">
        <v>21</v>
      </c>
      <c r="B24" s="14" t="s">
        <v>26</v>
      </c>
      <c r="C24" s="11">
        <f>460.51+45</f>
        <v>505.51</v>
      </c>
      <c r="D24" s="11">
        <v>0</v>
      </c>
      <c r="E24" s="11">
        <f t="shared" si="0"/>
        <v>505.51</v>
      </c>
    </row>
    <row r="25" spans="1:5" ht="12.75">
      <c r="A25" s="2">
        <v>22</v>
      </c>
      <c r="B25" s="14" t="s">
        <v>24</v>
      </c>
      <c r="C25" s="11">
        <f>714-10-10-3-7</f>
        <v>684</v>
      </c>
      <c r="D25" s="13">
        <v>0</v>
      </c>
      <c r="E25" s="11">
        <f t="shared" si="0"/>
        <v>684</v>
      </c>
    </row>
    <row r="26" spans="2:5" ht="18.75" customHeight="1">
      <c r="B26" s="5" t="s">
        <v>5</v>
      </c>
      <c r="C26" s="7">
        <f>SUM(C4:C25)</f>
        <v>5073.69</v>
      </c>
      <c r="D26" s="7">
        <f>SUM(D4:D25)</f>
        <v>124</v>
      </c>
      <c r="E26" s="7">
        <f>SUM(E4:E25)</f>
        <v>4949.69</v>
      </c>
    </row>
    <row r="27" spans="3:7" ht="12.75">
      <c r="C27" s="12"/>
      <c r="G27" s="9"/>
    </row>
    <row r="28" spans="2:7" ht="49.5" customHeight="1">
      <c r="B28" t="s">
        <v>29</v>
      </c>
      <c r="D28" s="6" t="s">
        <v>30</v>
      </c>
      <c r="E28" s="9"/>
      <c r="G28" s="9"/>
    </row>
    <row r="30" spans="3:8" ht="12.75">
      <c r="C30" s="9"/>
      <c r="H30" s="9"/>
    </row>
  </sheetData>
  <sheetProtection/>
  <printOptions/>
  <pageMargins left="0.75" right="0.75" top="1" bottom="1" header="0.5" footer="0.5"/>
  <pageSetup horizontalDpi="600" verticalDpi="600" orientation="portrait" paperSize="9" scale="89" r:id="rId3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H30"/>
  <sheetViews>
    <sheetView view="pageBreakPreview" zoomScaleSheetLayoutView="100" zoomScalePageLayoutView="0" workbookViewId="0" topLeftCell="A1">
      <selection activeCell="I19" sqref="I19"/>
    </sheetView>
  </sheetViews>
  <sheetFormatPr defaultColWidth="9.00390625" defaultRowHeight="12.75"/>
  <cols>
    <col min="1" max="1" width="5.125" style="0" customWidth="1"/>
    <col min="2" max="2" width="19.375" style="0" customWidth="1"/>
    <col min="3" max="3" width="29.625" style="0" customWidth="1"/>
    <col min="4" max="4" width="17.75390625" style="0" customWidth="1"/>
    <col min="5" max="5" width="26.375" style="0" customWidth="1"/>
  </cols>
  <sheetData>
    <row r="1" spans="1:5" ht="63" customHeight="1">
      <c r="A1" s="56" t="s">
        <v>36</v>
      </c>
      <c r="B1" s="56"/>
      <c r="C1" s="56"/>
      <c r="D1" s="56"/>
      <c r="E1" s="56"/>
    </row>
    <row r="2" spans="1:5" ht="77.25" customHeight="1">
      <c r="A2" s="3" t="s">
        <v>0</v>
      </c>
      <c r="B2" s="4" t="s">
        <v>1</v>
      </c>
      <c r="C2" s="4" t="s">
        <v>2</v>
      </c>
      <c r="D2" s="4" t="s">
        <v>4</v>
      </c>
      <c r="E2" s="4" t="s">
        <v>3</v>
      </c>
    </row>
    <row r="3" spans="1:5" ht="20.25" customHeight="1">
      <c r="A3" s="10">
        <v>1</v>
      </c>
      <c r="B3" s="10">
        <v>2</v>
      </c>
      <c r="C3" s="10">
        <v>3</v>
      </c>
      <c r="D3" s="10">
        <v>4</v>
      </c>
      <c r="E3" s="10">
        <v>5</v>
      </c>
    </row>
    <row r="4" spans="1:5" ht="12.75">
      <c r="A4" s="2">
        <v>1</v>
      </c>
      <c r="B4" s="1" t="s">
        <v>6</v>
      </c>
      <c r="C4" s="11">
        <v>25.61</v>
      </c>
      <c r="D4" s="11">
        <v>0</v>
      </c>
      <c r="E4" s="11">
        <f aca="true" t="shared" si="0" ref="E4:E25">C4-D4</f>
        <v>25.61</v>
      </c>
    </row>
    <row r="5" spans="1:5" ht="12.75">
      <c r="A5" s="2">
        <v>2</v>
      </c>
      <c r="B5" s="1" t="s">
        <v>7</v>
      </c>
      <c r="C5" s="11">
        <v>65</v>
      </c>
      <c r="D5" s="13">
        <v>0</v>
      </c>
      <c r="E5" s="11">
        <f t="shared" si="0"/>
        <v>65</v>
      </c>
    </row>
    <row r="6" spans="1:5" ht="12.75">
      <c r="A6" s="2">
        <v>3</v>
      </c>
      <c r="B6" s="14" t="s">
        <v>8</v>
      </c>
      <c r="C6" s="17">
        <f>155.26+8+3.27-3-10</f>
        <v>153.53</v>
      </c>
      <c r="D6" s="18">
        <f>50</f>
        <v>50</v>
      </c>
      <c r="E6" s="17">
        <f t="shared" si="0"/>
        <v>103.53</v>
      </c>
    </row>
    <row r="7" spans="1:5" ht="12.75">
      <c r="A7" s="2">
        <v>4</v>
      </c>
      <c r="B7" s="1" t="s">
        <v>9</v>
      </c>
      <c r="C7" s="17">
        <v>69.5</v>
      </c>
      <c r="D7" s="17">
        <v>0</v>
      </c>
      <c r="E7" s="17">
        <f t="shared" si="0"/>
        <v>69.5</v>
      </c>
    </row>
    <row r="8" spans="1:5" ht="12.75">
      <c r="A8" s="2">
        <v>5</v>
      </c>
      <c r="B8" s="8" t="s">
        <v>25</v>
      </c>
      <c r="C8" s="17">
        <f>334.9-50-5.5-10-40</f>
        <v>229.39999999999998</v>
      </c>
      <c r="D8" s="18">
        <f>40+5.5-5.5</f>
        <v>40</v>
      </c>
      <c r="E8" s="17">
        <f t="shared" si="0"/>
        <v>189.39999999999998</v>
      </c>
    </row>
    <row r="9" spans="1:5" ht="12.75">
      <c r="A9" s="2">
        <v>6</v>
      </c>
      <c r="B9" s="1" t="s">
        <v>10</v>
      </c>
      <c r="C9" s="17">
        <v>77.9</v>
      </c>
      <c r="D9" s="17">
        <v>0</v>
      </c>
      <c r="E9" s="17">
        <f t="shared" si="0"/>
        <v>77.9</v>
      </c>
    </row>
    <row r="10" spans="1:5" ht="12.75">
      <c r="A10" s="2">
        <v>7</v>
      </c>
      <c r="B10" s="14" t="s">
        <v>11</v>
      </c>
      <c r="C10" s="17">
        <f>392.87+15</f>
        <v>407.87</v>
      </c>
      <c r="D10" s="18">
        <v>3</v>
      </c>
      <c r="E10" s="17">
        <f t="shared" si="0"/>
        <v>404.87</v>
      </c>
    </row>
    <row r="11" spans="1:5" ht="12.75">
      <c r="A11" s="2">
        <v>8</v>
      </c>
      <c r="B11" s="1" t="s">
        <v>12</v>
      </c>
      <c r="C11" s="17">
        <v>280</v>
      </c>
      <c r="D11" s="17">
        <v>0</v>
      </c>
      <c r="E11" s="17">
        <f t="shared" si="0"/>
        <v>280</v>
      </c>
    </row>
    <row r="12" spans="1:5" ht="12.75">
      <c r="A12" s="2">
        <v>9</v>
      </c>
      <c r="B12" s="14" t="s">
        <v>13</v>
      </c>
      <c r="C12" s="17">
        <f>376+5.06</f>
        <v>381.06</v>
      </c>
      <c r="D12" s="17">
        <v>0</v>
      </c>
      <c r="E12" s="17">
        <f t="shared" si="0"/>
        <v>381.06</v>
      </c>
    </row>
    <row r="13" spans="1:5" ht="12.75">
      <c r="A13" s="2">
        <v>10</v>
      </c>
      <c r="B13" s="8" t="s">
        <v>14</v>
      </c>
      <c r="C13" s="17">
        <v>60</v>
      </c>
      <c r="D13" s="17">
        <v>0</v>
      </c>
      <c r="E13" s="17">
        <f t="shared" si="0"/>
        <v>60</v>
      </c>
    </row>
    <row r="14" spans="1:5" ht="12.75">
      <c r="A14" s="2">
        <v>11</v>
      </c>
      <c r="B14" s="1" t="s">
        <v>15</v>
      </c>
      <c r="C14" s="17">
        <f>186.5-29</f>
        <v>157.5</v>
      </c>
      <c r="D14" s="17">
        <v>0</v>
      </c>
      <c r="E14" s="17">
        <f t="shared" si="0"/>
        <v>157.5</v>
      </c>
    </row>
    <row r="15" spans="1:5" ht="12.75">
      <c r="A15" s="2">
        <v>12</v>
      </c>
      <c r="B15" s="1" t="s">
        <v>16</v>
      </c>
      <c r="C15" s="17">
        <f>360.5-20+3</f>
        <v>343.5</v>
      </c>
      <c r="D15" s="17">
        <v>0</v>
      </c>
      <c r="E15" s="17">
        <f t="shared" si="0"/>
        <v>343.5</v>
      </c>
    </row>
    <row r="16" spans="1:5" ht="12.75">
      <c r="A16" s="2">
        <v>13</v>
      </c>
      <c r="B16" s="1" t="s">
        <v>23</v>
      </c>
      <c r="C16" s="17">
        <f>406.97-15-15+15-3+116.8</f>
        <v>505.77000000000004</v>
      </c>
      <c r="D16" s="17">
        <v>0</v>
      </c>
      <c r="E16" s="17">
        <f t="shared" si="0"/>
        <v>505.77000000000004</v>
      </c>
    </row>
    <row r="17" spans="1:5" ht="12.75">
      <c r="A17" s="2">
        <v>14</v>
      </c>
      <c r="B17" s="1" t="s">
        <v>17</v>
      </c>
      <c r="C17" s="17">
        <v>216.54</v>
      </c>
      <c r="D17" s="17">
        <v>0</v>
      </c>
      <c r="E17" s="17">
        <f t="shared" si="0"/>
        <v>216.54</v>
      </c>
    </row>
    <row r="18" spans="1:5" ht="12.75">
      <c r="A18" s="2">
        <v>15</v>
      </c>
      <c r="B18" s="1" t="s">
        <v>18</v>
      </c>
      <c r="C18" s="17">
        <v>120</v>
      </c>
      <c r="D18" s="17">
        <v>0</v>
      </c>
      <c r="E18" s="17">
        <f t="shared" si="0"/>
        <v>120</v>
      </c>
    </row>
    <row r="19" spans="1:5" ht="12.75">
      <c r="A19" s="2">
        <v>16</v>
      </c>
      <c r="B19" s="1" t="s">
        <v>19</v>
      </c>
      <c r="C19" s="17">
        <v>104</v>
      </c>
      <c r="D19" s="17">
        <v>0</v>
      </c>
      <c r="E19" s="17">
        <f t="shared" si="0"/>
        <v>104</v>
      </c>
    </row>
    <row r="20" spans="1:5" ht="12.75">
      <c r="A20" s="2">
        <v>17</v>
      </c>
      <c r="B20" s="8" t="s">
        <v>27</v>
      </c>
      <c r="C20" s="17">
        <f>182-6-3-5-7</f>
        <v>161</v>
      </c>
      <c r="D20" s="17">
        <v>10</v>
      </c>
      <c r="E20" s="17">
        <f>C20</f>
        <v>161</v>
      </c>
    </row>
    <row r="21" spans="1:5" ht="12.75">
      <c r="A21" s="2">
        <v>18</v>
      </c>
      <c r="B21" s="8" t="s">
        <v>20</v>
      </c>
      <c r="C21" s="17">
        <f>190+20.5</f>
        <v>210.5</v>
      </c>
      <c r="D21" s="17">
        <v>0</v>
      </c>
      <c r="E21" s="17">
        <f t="shared" si="0"/>
        <v>210.5</v>
      </c>
    </row>
    <row r="22" spans="1:5" ht="12.75">
      <c r="A22" s="2">
        <v>19</v>
      </c>
      <c r="B22" s="8" t="s">
        <v>21</v>
      </c>
      <c r="C22" s="17">
        <v>200</v>
      </c>
      <c r="D22" s="17">
        <v>0</v>
      </c>
      <c r="E22" s="17">
        <f t="shared" si="0"/>
        <v>200</v>
      </c>
    </row>
    <row r="23" spans="1:5" ht="12.75">
      <c r="A23" s="11">
        <v>20</v>
      </c>
      <c r="B23" s="14" t="s">
        <v>22</v>
      </c>
      <c r="C23" s="17">
        <f>192.5-7</f>
        <v>185.5</v>
      </c>
      <c r="D23" s="18">
        <v>0</v>
      </c>
      <c r="E23" s="17">
        <f t="shared" si="0"/>
        <v>185.5</v>
      </c>
    </row>
    <row r="24" spans="1:5" ht="12.75">
      <c r="A24" s="2">
        <v>21</v>
      </c>
      <c r="B24" s="14" t="s">
        <v>26</v>
      </c>
      <c r="C24" s="11">
        <f>460.51+45</f>
        <v>505.51</v>
      </c>
      <c r="D24" s="11">
        <v>0</v>
      </c>
      <c r="E24" s="11">
        <f t="shared" si="0"/>
        <v>505.51</v>
      </c>
    </row>
    <row r="25" spans="1:5" ht="12.75">
      <c r="A25" s="2">
        <v>22</v>
      </c>
      <c r="B25" s="14" t="s">
        <v>24</v>
      </c>
      <c r="C25" s="11">
        <f>714-10-10-3-7</f>
        <v>684</v>
      </c>
      <c r="D25" s="13">
        <v>0</v>
      </c>
      <c r="E25" s="11">
        <f t="shared" si="0"/>
        <v>684</v>
      </c>
    </row>
    <row r="26" spans="2:5" ht="18.75" customHeight="1">
      <c r="B26" s="5" t="s">
        <v>5</v>
      </c>
      <c r="C26" s="7">
        <f>SUM(C4:C25)</f>
        <v>5143.69</v>
      </c>
      <c r="D26" s="7">
        <f>SUM(D4:D25)</f>
        <v>103</v>
      </c>
      <c r="E26" s="7">
        <f>SUM(E4:E25)</f>
        <v>5050.69</v>
      </c>
    </row>
    <row r="27" spans="3:7" ht="12.75">
      <c r="C27" s="12"/>
      <c r="G27" s="9"/>
    </row>
    <row r="28" spans="2:7" ht="49.5" customHeight="1">
      <c r="B28" t="s">
        <v>29</v>
      </c>
      <c r="D28" s="6" t="s">
        <v>30</v>
      </c>
      <c r="E28" s="9"/>
      <c r="G28" s="9"/>
    </row>
    <row r="30" spans="3:8" ht="12.75">
      <c r="C30" s="9"/>
      <c r="H30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30"/>
  <sheetViews>
    <sheetView view="pageBreakPreview" zoomScaleSheetLayoutView="100" zoomScalePageLayoutView="0" workbookViewId="0" topLeftCell="A1">
      <selection activeCell="D20" sqref="D20"/>
    </sheetView>
  </sheetViews>
  <sheetFormatPr defaultColWidth="9.00390625" defaultRowHeight="12.75"/>
  <cols>
    <col min="1" max="1" width="5.125" style="0" customWidth="1"/>
    <col min="2" max="2" width="19.375" style="0" customWidth="1"/>
    <col min="3" max="3" width="29.625" style="0" customWidth="1"/>
    <col min="4" max="4" width="17.75390625" style="0" customWidth="1"/>
    <col min="5" max="5" width="26.375" style="0" customWidth="1"/>
  </cols>
  <sheetData>
    <row r="1" spans="1:5" ht="63" customHeight="1">
      <c r="A1" s="55" t="s">
        <v>53</v>
      </c>
      <c r="B1" s="55"/>
      <c r="C1" s="55"/>
      <c r="D1" s="55"/>
      <c r="E1" s="55"/>
    </row>
    <row r="2" spans="1:5" ht="77.25" customHeight="1">
      <c r="A2" s="34" t="s">
        <v>0</v>
      </c>
      <c r="B2" s="35" t="s">
        <v>1</v>
      </c>
      <c r="C2" s="35" t="s">
        <v>2</v>
      </c>
      <c r="D2" s="35" t="s">
        <v>4</v>
      </c>
      <c r="E2" s="35" t="s">
        <v>3</v>
      </c>
    </row>
    <row r="3" spans="1:5" ht="20.25" customHeight="1">
      <c r="A3" s="36">
        <v>1</v>
      </c>
      <c r="B3" s="36">
        <v>2</v>
      </c>
      <c r="C3" s="36">
        <v>3</v>
      </c>
      <c r="D3" s="36">
        <v>4</v>
      </c>
      <c r="E3" s="36">
        <v>5</v>
      </c>
    </row>
    <row r="4" spans="1:5" ht="12.75">
      <c r="A4" s="17">
        <v>1</v>
      </c>
      <c r="B4" s="8" t="s">
        <v>6</v>
      </c>
      <c r="C4" s="17">
        <v>25.61</v>
      </c>
      <c r="D4" s="17">
        <v>0</v>
      </c>
      <c r="E4" s="17">
        <f aca="true" t="shared" si="0" ref="E4:E24">C4-D4</f>
        <v>25.61</v>
      </c>
    </row>
    <row r="5" spans="1:5" ht="12.75">
      <c r="A5" s="17">
        <v>2</v>
      </c>
      <c r="B5" s="8" t="s">
        <v>7</v>
      </c>
      <c r="C5" s="17">
        <v>65</v>
      </c>
      <c r="D5" s="21">
        <v>0</v>
      </c>
      <c r="E5" s="17">
        <f t="shared" si="0"/>
        <v>65</v>
      </c>
    </row>
    <row r="6" spans="1:5" ht="12.75">
      <c r="A6" s="17">
        <v>3</v>
      </c>
      <c r="B6" s="8" t="s">
        <v>8</v>
      </c>
      <c r="C6" s="23">
        <f>77.493+30</f>
        <v>107.493</v>
      </c>
      <c r="D6" s="21">
        <v>0</v>
      </c>
      <c r="E6" s="17">
        <f t="shared" si="0"/>
        <v>107.493</v>
      </c>
    </row>
    <row r="7" spans="1:5" ht="12.75">
      <c r="A7" s="17">
        <v>4</v>
      </c>
      <c r="B7" s="8" t="s">
        <v>9</v>
      </c>
      <c r="C7" s="17">
        <f>69.5+6</f>
        <v>75.5</v>
      </c>
      <c r="D7" s="17">
        <v>0</v>
      </c>
      <c r="E7" s="17">
        <f t="shared" si="0"/>
        <v>75.5</v>
      </c>
    </row>
    <row r="8" spans="1:5" ht="12.75">
      <c r="A8" s="17">
        <v>5</v>
      </c>
      <c r="B8" s="8" t="s">
        <v>51</v>
      </c>
      <c r="C8" s="17">
        <f>1260-496-5+240-10-150-14</f>
        <v>825</v>
      </c>
      <c r="D8" s="21">
        <v>0</v>
      </c>
      <c r="E8" s="17">
        <f t="shared" si="0"/>
        <v>825</v>
      </c>
    </row>
    <row r="9" spans="1:5" ht="12.75">
      <c r="A9" s="17">
        <v>6</v>
      </c>
      <c r="B9" s="8" t="s">
        <v>10</v>
      </c>
      <c r="C9" s="17">
        <v>77.9</v>
      </c>
      <c r="D9" s="17">
        <v>0</v>
      </c>
      <c r="E9" s="17">
        <f t="shared" si="0"/>
        <v>77.9</v>
      </c>
    </row>
    <row r="10" spans="1:5" ht="12.75">
      <c r="A10" s="17">
        <v>7</v>
      </c>
      <c r="B10" s="8" t="s">
        <v>54</v>
      </c>
      <c r="C10" s="17">
        <f>1260-(164-10+60)</f>
        <v>1046</v>
      </c>
      <c r="D10" s="18">
        <v>315</v>
      </c>
      <c r="E10" s="17">
        <f t="shared" si="0"/>
        <v>731</v>
      </c>
    </row>
    <row r="11" spans="1:5" ht="12.75">
      <c r="A11" s="17">
        <v>8</v>
      </c>
      <c r="B11" s="8" t="s">
        <v>12</v>
      </c>
      <c r="C11" s="17">
        <v>280</v>
      </c>
      <c r="D11" s="17">
        <v>0</v>
      </c>
      <c r="E11" s="17">
        <f t="shared" si="0"/>
        <v>280</v>
      </c>
    </row>
    <row r="12" spans="1:5" ht="12.75">
      <c r="A12" s="17">
        <v>9</v>
      </c>
      <c r="B12" s="8" t="s">
        <v>13</v>
      </c>
      <c r="C12" s="17">
        <f>376+5.06+0.025-15-5+8+10</f>
        <v>379.085</v>
      </c>
      <c r="D12" s="17">
        <v>0</v>
      </c>
      <c r="E12" s="17">
        <f t="shared" si="0"/>
        <v>379.085</v>
      </c>
    </row>
    <row r="13" spans="1:5" ht="12.75">
      <c r="A13" s="17">
        <v>10</v>
      </c>
      <c r="B13" s="8" t="s">
        <v>14</v>
      </c>
      <c r="C13" s="17">
        <v>60</v>
      </c>
      <c r="D13" s="17">
        <v>0</v>
      </c>
      <c r="E13" s="17">
        <f t="shared" si="0"/>
        <v>60</v>
      </c>
    </row>
    <row r="14" spans="1:5" ht="12.75">
      <c r="A14" s="17">
        <v>11</v>
      </c>
      <c r="B14" s="8" t="s">
        <v>15</v>
      </c>
      <c r="C14" s="17">
        <f>186.5-29-60</f>
        <v>97.5</v>
      </c>
      <c r="D14" s="17">
        <v>0</v>
      </c>
      <c r="E14" s="17">
        <f t="shared" si="0"/>
        <v>97.5</v>
      </c>
    </row>
    <row r="15" spans="1:5" ht="12.75">
      <c r="A15" s="17">
        <v>12</v>
      </c>
      <c r="B15" s="8" t="s">
        <v>16</v>
      </c>
      <c r="C15" s="17">
        <f>360.5-20+3-15</f>
        <v>328.5</v>
      </c>
      <c r="D15" s="17">
        <v>0</v>
      </c>
      <c r="E15" s="17">
        <f t="shared" si="0"/>
        <v>328.5</v>
      </c>
    </row>
    <row r="16" spans="1:5" ht="12.75">
      <c r="A16" s="17">
        <v>13</v>
      </c>
      <c r="B16" s="8" t="s">
        <v>23</v>
      </c>
      <c r="C16" s="17">
        <f>406.97-15-15+15-3+116.8+40</f>
        <v>545.77</v>
      </c>
      <c r="D16" s="17">
        <v>0</v>
      </c>
      <c r="E16" s="17">
        <f t="shared" si="0"/>
        <v>545.77</v>
      </c>
    </row>
    <row r="17" spans="1:5" ht="12.75">
      <c r="A17" s="17">
        <v>14</v>
      </c>
      <c r="B17" s="8" t="s">
        <v>17</v>
      </c>
      <c r="C17" s="17">
        <v>216.54</v>
      </c>
      <c r="D17" s="17">
        <v>0</v>
      </c>
      <c r="E17" s="17">
        <f t="shared" si="0"/>
        <v>216.54</v>
      </c>
    </row>
    <row r="18" spans="1:5" ht="12.75">
      <c r="A18" s="17">
        <v>15</v>
      </c>
      <c r="B18" s="8" t="s">
        <v>18</v>
      </c>
      <c r="C18" s="17">
        <f>120-30</f>
        <v>90</v>
      </c>
      <c r="D18" s="17">
        <v>0</v>
      </c>
      <c r="E18" s="17">
        <f t="shared" si="0"/>
        <v>90</v>
      </c>
    </row>
    <row r="19" spans="1:5" ht="12.75">
      <c r="A19" s="17">
        <v>16</v>
      </c>
      <c r="B19" s="8" t="s">
        <v>19</v>
      </c>
      <c r="C19" s="17">
        <f>104-10</f>
        <v>94</v>
      </c>
      <c r="D19" s="40">
        <v>0</v>
      </c>
      <c r="E19" s="17">
        <f t="shared" si="0"/>
        <v>94</v>
      </c>
    </row>
    <row r="20" spans="1:5" ht="12.75">
      <c r="A20" s="17">
        <v>17</v>
      </c>
      <c r="B20" s="45" t="s">
        <v>27</v>
      </c>
      <c r="C20" s="40">
        <f>182-6-3-5-7-6-6-6-15-15-15-3-10</f>
        <v>85</v>
      </c>
      <c r="D20" s="40">
        <v>0</v>
      </c>
      <c r="E20" s="17">
        <f>C20</f>
        <v>85</v>
      </c>
    </row>
    <row r="21" spans="1:5" ht="12.75">
      <c r="A21" s="17">
        <v>18</v>
      </c>
      <c r="B21" s="8" t="s">
        <v>20</v>
      </c>
      <c r="C21" s="17">
        <f>190+20.5</f>
        <v>210.5</v>
      </c>
      <c r="D21" s="17">
        <v>0</v>
      </c>
      <c r="E21" s="17">
        <f t="shared" si="0"/>
        <v>210.5</v>
      </c>
    </row>
    <row r="22" spans="1:5" ht="12.75">
      <c r="A22" s="17">
        <v>19</v>
      </c>
      <c r="B22" s="8" t="s">
        <v>21</v>
      </c>
      <c r="C22" s="17">
        <f>250*0.9</f>
        <v>225</v>
      </c>
      <c r="D22" s="17">
        <v>0</v>
      </c>
      <c r="E22" s="17">
        <f t="shared" si="0"/>
        <v>225</v>
      </c>
    </row>
    <row r="23" spans="1:5" ht="12.75">
      <c r="A23" s="17">
        <v>20</v>
      </c>
      <c r="B23" s="8" t="s">
        <v>22</v>
      </c>
      <c r="C23" s="17">
        <f>192.5-7-6.6</f>
        <v>178.9</v>
      </c>
      <c r="D23" s="21">
        <v>0</v>
      </c>
      <c r="E23" s="17">
        <f t="shared" si="0"/>
        <v>178.9</v>
      </c>
    </row>
    <row r="24" spans="1:5" ht="12.75">
      <c r="A24" s="17">
        <v>21</v>
      </c>
      <c r="B24" s="8" t="s">
        <v>26</v>
      </c>
      <c r="C24" s="17">
        <f>460.51+45</f>
        <v>505.51</v>
      </c>
      <c r="D24" s="17">
        <v>90</v>
      </c>
      <c r="E24" s="17">
        <f t="shared" si="0"/>
        <v>415.51</v>
      </c>
    </row>
    <row r="25" spans="1:5" ht="12.75">
      <c r="A25" s="17">
        <v>22</v>
      </c>
      <c r="B25" s="8" t="s">
        <v>24</v>
      </c>
      <c r="C25" s="17">
        <f>659-10-60-5-5-30-5-15-15-10-5-15-(2*15)-15-15-10</f>
        <v>414</v>
      </c>
      <c r="D25" s="21">
        <v>0</v>
      </c>
      <c r="E25" s="17">
        <f>454-15-15-10</f>
        <v>414</v>
      </c>
    </row>
    <row r="26" spans="1:5" ht="18.75" customHeight="1">
      <c r="A26" s="28"/>
      <c r="B26" s="37" t="s">
        <v>5</v>
      </c>
      <c r="C26" s="26">
        <f>SUM(C4:C25)</f>
        <v>5932.808</v>
      </c>
      <c r="D26" s="26">
        <f>SUM(D4:D25)</f>
        <v>405</v>
      </c>
      <c r="E26" s="26">
        <f>SUM(E4:E25)</f>
        <v>5527.808</v>
      </c>
    </row>
    <row r="27" spans="1:7" ht="12.75">
      <c r="A27" s="28"/>
      <c r="B27" s="28"/>
      <c r="C27" s="27"/>
      <c r="D27" s="28"/>
      <c r="E27" s="28"/>
      <c r="G27" s="9"/>
    </row>
    <row r="28" spans="1:7" s="53" customFormat="1" ht="49.5" customHeight="1">
      <c r="A28" s="50"/>
      <c r="B28" s="50" t="s">
        <v>29</v>
      </c>
      <c r="C28" s="50"/>
      <c r="D28" s="51" t="s">
        <v>30</v>
      </c>
      <c r="E28" s="52"/>
      <c r="G28" s="54"/>
    </row>
    <row r="30" spans="3:8" ht="12.75">
      <c r="C30" s="9"/>
      <c r="E30" s="31"/>
      <c r="H30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C000"/>
  </sheetPr>
  <dimension ref="A1:H30"/>
  <sheetViews>
    <sheetView view="pageBreakPreview" zoomScaleSheetLayoutView="100" zoomScalePageLayoutView="0" workbookViewId="0" topLeftCell="A1">
      <selection activeCell="D23" sqref="D23"/>
    </sheetView>
  </sheetViews>
  <sheetFormatPr defaultColWidth="9.00390625" defaultRowHeight="12.75"/>
  <cols>
    <col min="1" max="1" width="5.125" style="0" customWidth="1"/>
    <col min="2" max="2" width="19.375" style="0" customWidth="1"/>
    <col min="3" max="3" width="29.625" style="0" customWidth="1"/>
    <col min="4" max="4" width="17.75390625" style="0" customWidth="1"/>
    <col min="5" max="5" width="26.375" style="0" customWidth="1"/>
  </cols>
  <sheetData>
    <row r="1" spans="1:5" ht="63" customHeight="1">
      <c r="A1" s="56" t="s">
        <v>36</v>
      </c>
      <c r="B1" s="56"/>
      <c r="C1" s="56"/>
      <c r="D1" s="56"/>
      <c r="E1" s="56"/>
    </row>
    <row r="2" spans="1:5" ht="77.25" customHeight="1">
      <c r="A2" s="3" t="s">
        <v>0</v>
      </c>
      <c r="B2" s="4" t="s">
        <v>1</v>
      </c>
      <c r="C2" s="4" t="s">
        <v>2</v>
      </c>
      <c r="D2" s="4" t="s">
        <v>4</v>
      </c>
      <c r="E2" s="4" t="s">
        <v>3</v>
      </c>
    </row>
    <row r="3" spans="1:5" ht="20.25" customHeight="1">
      <c r="A3" s="10">
        <v>1</v>
      </c>
      <c r="B3" s="10">
        <v>2</v>
      </c>
      <c r="C3" s="10">
        <v>3</v>
      </c>
      <c r="D3" s="10">
        <v>4</v>
      </c>
      <c r="E3" s="10">
        <v>5</v>
      </c>
    </row>
    <row r="4" spans="1:5" ht="12.75">
      <c r="A4" s="2">
        <v>1</v>
      </c>
      <c r="B4" s="1" t="s">
        <v>6</v>
      </c>
      <c r="C4" s="11">
        <v>25.61</v>
      </c>
      <c r="D4" s="11">
        <v>0</v>
      </c>
      <c r="E4" s="11">
        <f aca="true" t="shared" si="0" ref="E4:E25">C4-D4</f>
        <v>25.61</v>
      </c>
    </row>
    <row r="5" spans="1:5" ht="12.75">
      <c r="A5" s="2">
        <v>2</v>
      </c>
      <c r="B5" s="1" t="s">
        <v>7</v>
      </c>
      <c r="C5" s="11">
        <v>65</v>
      </c>
      <c r="D5" s="13">
        <v>0</v>
      </c>
      <c r="E5" s="11">
        <f t="shared" si="0"/>
        <v>65</v>
      </c>
    </row>
    <row r="6" spans="1:5" ht="12.75">
      <c r="A6" s="2">
        <v>3</v>
      </c>
      <c r="B6" s="14" t="s">
        <v>8</v>
      </c>
      <c r="C6" s="19">
        <f>155.26+8+3.27-3-10</f>
        <v>153.53</v>
      </c>
      <c r="D6" s="20">
        <f>50</f>
        <v>50</v>
      </c>
      <c r="E6" s="11">
        <f t="shared" si="0"/>
        <v>103.53</v>
      </c>
    </row>
    <row r="7" spans="1:5" ht="12.75">
      <c r="A7" s="2">
        <v>4</v>
      </c>
      <c r="B7" s="1" t="s">
        <v>9</v>
      </c>
      <c r="C7" s="17">
        <v>69.5</v>
      </c>
      <c r="D7" s="17">
        <v>0</v>
      </c>
      <c r="E7" s="11">
        <f t="shared" si="0"/>
        <v>69.5</v>
      </c>
    </row>
    <row r="8" spans="1:5" ht="12.75">
      <c r="A8" s="2">
        <v>5</v>
      </c>
      <c r="B8" s="8" t="s">
        <v>25</v>
      </c>
      <c r="C8" s="19">
        <f>334.9-50-5.5-10-40</f>
        <v>229.39999999999998</v>
      </c>
      <c r="D8" s="20">
        <f>40+5.5-5.5</f>
        <v>40</v>
      </c>
      <c r="E8" s="11">
        <f t="shared" si="0"/>
        <v>189.39999999999998</v>
      </c>
    </row>
    <row r="9" spans="1:5" ht="12.75">
      <c r="A9" s="2">
        <v>6</v>
      </c>
      <c r="B9" s="1" t="s">
        <v>10</v>
      </c>
      <c r="C9" s="17">
        <v>77.9</v>
      </c>
      <c r="D9" s="17">
        <v>0</v>
      </c>
      <c r="E9" s="11">
        <f t="shared" si="0"/>
        <v>77.9</v>
      </c>
    </row>
    <row r="10" spans="1:5" ht="12.75">
      <c r="A10" s="2">
        <v>7</v>
      </c>
      <c r="B10" s="14" t="s">
        <v>11</v>
      </c>
      <c r="C10" s="17">
        <f>392.87+15</f>
        <v>407.87</v>
      </c>
      <c r="D10" s="20">
        <v>3</v>
      </c>
      <c r="E10" s="11">
        <f t="shared" si="0"/>
        <v>404.87</v>
      </c>
    </row>
    <row r="11" spans="1:5" ht="12.75">
      <c r="A11" s="2">
        <v>8</v>
      </c>
      <c r="B11" s="1" t="s">
        <v>12</v>
      </c>
      <c r="C11" s="17">
        <v>280</v>
      </c>
      <c r="D11" s="17">
        <v>0</v>
      </c>
      <c r="E11" s="11">
        <f t="shared" si="0"/>
        <v>280</v>
      </c>
    </row>
    <row r="12" spans="1:5" ht="12.75">
      <c r="A12" s="2">
        <v>9</v>
      </c>
      <c r="B12" s="14" t="s">
        <v>13</v>
      </c>
      <c r="C12" s="17">
        <f>376+5.06</f>
        <v>381.06</v>
      </c>
      <c r="D12" s="17">
        <v>0</v>
      </c>
      <c r="E12" s="11">
        <f t="shared" si="0"/>
        <v>381.06</v>
      </c>
    </row>
    <row r="13" spans="1:5" ht="12.75">
      <c r="A13" s="2">
        <v>10</v>
      </c>
      <c r="B13" s="8" t="s">
        <v>14</v>
      </c>
      <c r="C13" s="17">
        <v>60</v>
      </c>
      <c r="D13" s="17">
        <v>0</v>
      </c>
      <c r="E13" s="11">
        <f t="shared" si="0"/>
        <v>60</v>
      </c>
    </row>
    <row r="14" spans="1:5" ht="12.75">
      <c r="A14" s="2">
        <v>11</v>
      </c>
      <c r="B14" s="1" t="s">
        <v>15</v>
      </c>
      <c r="C14" s="19">
        <f>186.5-29</f>
        <v>157.5</v>
      </c>
      <c r="D14" s="17">
        <v>0</v>
      </c>
      <c r="E14" s="11">
        <f t="shared" si="0"/>
        <v>157.5</v>
      </c>
    </row>
    <row r="15" spans="1:5" ht="12.75">
      <c r="A15" s="2">
        <v>12</v>
      </c>
      <c r="B15" s="1" t="s">
        <v>16</v>
      </c>
      <c r="C15" s="17">
        <f>360.5-20+3</f>
        <v>343.5</v>
      </c>
      <c r="D15" s="17">
        <v>0</v>
      </c>
      <c r="E15" s="11">
        <f t="shared" si="0"/>
        <v>343.5</v>
      </c>
    </row>
    <row r="16" spans="1:5" ht="12.75">
      <c r="A16" s="2">
        <v>13</v>
      </c>
      <c r="B16" s="1" t="s">
        <v>23</v>
      </c>
      <c r="C16" s="17">
        <f>406.97-15-15+15-3+116.8</f>
        <v>505.77000000000004</v>
      </c>
      <c r="D16" s="17">
        <v>0</v>
      </c>
      <c r="E16" s="11">
        <f t="shared" si="0"/>
        <v>505.77000000000004</v>
      </c>
    </row>
    <row r="17" spans="1:5" ht="12.75">
      <c r="A17" s="2">
        <v>14</v>
      </c>
      <c r="B17" s="1" t="s">
        <v>17</v>
      </c>
      <c r="C17" s="17">
        <v>216.54</v>
      </c>
      <c r="D17" s="17">
        <v>0</v>
      </c>
      <c r="E17" s="11">
        <f t="shared" si="0"/>
        <v>216.54</v>
      </c>
    </row>
    <row r="18" spans="1:5" ht="12.75">
      <c r="A18" s="2">
        <v>15</v>
      </c>
      <c r="B18" s="1" t="s">
        <v>18</v>
      </c>
      <c r="C18" s="17">
        <v>120</v>
      </c>
      <c r="D18" s="17">
        <v>0</v>
      </c>
      <c r="E18" s="11">
        <f t="shared" si="0"/>
        <v>120</v>
      </c>
    </row>
    <row r="19" spans="1:5" ht="12.75">
      <c r="A19" s="2">
        <v>16</v>
      </c>
      <c r="B19" s="1" t="s">
        <v>19</v>
      </c>
      <c r="C19" s="17">
        <v>104</v>
      </c>
      <c r="D19" s="17">
        <v>0</v>
      </c>
      <c r="E19" s="11">
        <f t="shared" si="0"/>
        <v>104</v>
      </c>
    </row>
    <row r="20" spans="1:5" ht="12.75">
      <c r="A20" s="2">
        <v>17</v>
      </c>
      <c r="B20" s="8" t="s">
        <v>27</v>
      </c>
      <c r="C20" s="19">
        <f>182-6-3-5-7</f>
        <v>161</v>
      </c>
      <c r="D20" s="19">
        <v>10</v>
      </c>
      <c r="E20" s="11">
        <f>C20</f>
        <v>161</v>
      </c>
    </row>
    <row r="21" spans="1:5" ht="12.75">
      <c r="A21" s="2">
        <v>18</v>
      </c>
      <c r="B21" s="8" t="s">
        <v>20</v>
      </c>
      <c r="C21" s="17">
        <f>190+20.5</f>
        <v>210.5</v>
      </c>
      <c r="D21" s="17">
        <v>0</v>
      </c>
      <c r="E21" s="11">
        <f t="shared" si="0"/>
        <v>210.5</v>
      </c>
    </row>
    <row r="22" spans="1:5" ht="12.75">
      <c r="A22" s="2">
        <v>19</v>
      </c>
      <c r="B22" s="8" t="s">
        <v>21</v>
      </c>
      <c r="C22" s="17">
        <v>200</v>
      </c>
      <c r="D22" s="17">
        <v>0</v>
      </c>
      <c r="E22" s="11">
        <f t="shared" si="0"/>
        <v>200</v>
      </c>
    </row>
    <row r="23" spans="1:5" ht="12.75">
      <c r="A23" s="11">
        <v>20</v>
      </c>
      <c r="B23" s="14" t="s">
        <v>22</v>
      </c>
      <c r="C23" s="19">
        <f>192.5-7</f>
        <v>185.5</v>
      </c>
      <c r="D23" s="20">
        <v>0</v>
      </c>
      <c r="E23" s="19">
        <f t="shared" si="0"/>
        <v>185.5</v>
      </c>
    </row>
    <row r="24" spans="1:5" ht="12.75">
      <c r="A24" s="2">
        <v>21</v>
      </c>
      <c r="B24" s="14" t="s">
        <v>26</v>
      </c>
      <c r="C24" s="11">
        <f>460.51+45</f>
        <v>505.51</v>
      </c>
      <c r="D24" s="11">
        <v>0</v>
      </c>
      <c r="E24" s="11">
        <f t="shared" si="0"/>
        <v>505.51</v>
      </c>
    </row>
    <row r="25" spans="1:5" ht="12.75">
      <c r="A25" s="2">
        <v>22</v>
      </c>
      <c r="B25" s="14" t="s">
        <v>24</v>
      </c>
      <c r="C25" s="11">
        <f>714-10-10-3-7</f>
        <v>684</v>
      </c>
      <c r="D25" s="13">
        <v>0</v>
      </c>
      <c r="E25" s="11">
        <f t="shared" si="0"/>
        <v>684</v>
      </c>
    </row>
    <row r="26" spans="2:5" ht="18.75" customHeight="1">
      <c r="B26" s="5" t="s">
        <v>5</v>
      </c>
      <c r="C26" s="7">
        <f>SUM(C4:C25)</f>
        <v>5143.69</v>
      </c>
      <c r="D26" s="7">
        <f>SUM(D4:D25)</f>
        <v>103</v>
      </c>
      <c r="E26" s="7">
        <f>SUM(E4:E25)</f>
        <v>5050.69</v>
      </c>
    </row>
    <row r="27" spans="3:7" ht="12.75">
      <c r="C27" s="12"/>
      <c r="G27" s="9"/>
    </row>
    <row r="28" spans="2:7" ht="49.5" customHeight="1">
      <c r="B28" t="s">
        <v>29</v>
      </c>
      <c r="D28" s="6" t="s">
        <v>30</v>
      </c>
      <c r="E28" s="9"/>
      <c r="G28" s="9"/>
    </row>
    <row r="30" spans="3:8" ht="12.75">
      <c r="C30" s="9"/>
      <c r="H30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89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H30"/>
  <sheetViews>
    <sheetView view="pageBreakPreview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5.125" style="0" customWidth="1"/>
    <col min="2" max="2" width="19.375" style="0" customWidth="1"/>
    <col min="3" max="3" width="29.625" style="0" customWidth="1"/>
    <col min="4" max="4" width="17.75390625" style="0" customWidth="1"/>
    <col min="5" max="5" width="26.375" style="0" customWidth="1"/>
  </cols>
  <sheetData>
    <row r="1" spans="1:5" ht="63" customHeight="1">
      <c r="A1" s="56" t="s">
        <v>33</v>
      </c>
      <c r="B1" s="56"/>
      <c r="C1" s="56"/>
      <c r="D1" s="56"/>
      <c r="E1" s="56"/>
    </row>
    <row r="2" spans="1:5" ht="77.25" customHeight="1">
      <c r="A2" s="3" t="s">
        <v>0</v>
      </c>
      <c r="B2" s="4" t="s">
        <v>1</v>
      </c>
      <c r="C2" s="4" t="s">
        <v>2</v>
      </c>
      <c r="D2" s="4" t="s">
        <v>4</v>
      </c>
      <c r="E2" s="4" t="s">
        <v>3</v>
      </c>
    </row>
    <row r="3" spans="1:5" ht="20.25" customHeight="1">
      <c r="A3" s="10">
        <v>1</v>
      </c>
      <c r="B3" s="10">
        <v>2</v>
      </c>
      <c r="C3" s="10">
        <v>3</v>
      </c>
      <c r="D3" s="10">
        <v>4</v>
      </c>
      <c r="E3" s="10">
        <v>5</v>
      </c>
    </row>
    <row r="4" spans="1:5" ht="12.75">
      <c r="A4" s="2">
        <v>1</v>
      </c>
      <c r="B4" s="1" t="s">
        <v>6</v>
      </c>
      <c r="C4" s="11">
        <v>25.61</v>
      </c>
      <c r="D4" s="11">
        <v>0</v>
      </c>
      <c r="E4" s="11">
        <f aca="true" t="shared" si="0" ref="E4:E25">C4-D4</f>
        <v>25.61</v>
      </c>
    </row>
    <row r="5" spans="1:5" ht="12.75">
      <c r="A5" s="2">
        <v>2</v>
      </c>
      <c r="B5" s="1" t="s">
        <v>7</v>
      </c>
      <c r="C5" s="11">
        <v>65</v>
      </c>
      <c r="D5" s="13">
        <v>0</v>
      </c>
      <c r="E5" s="11">
        <f t="shared" si="0"/>
        <v>65</v>
      </c>
    </row>
    <row r="6" spans="1:5" ht="12.75">
      <c r="A6" s="2">
        <v>3</v>
      </c>
      <c r="B6" s="14" t="s">
        <v>8</v>
      </c>
      <c r="C6" s="17">
        <f>155.26+8+3.27-3-10</f>
        <v>153.53</v>
      </c>
      <c r="D6" s="18">
        <f>50+10-10</f>
        <v>50</v>
      </c>
      <c r="E6" s="11">
        <f t="shared" si="0"/>
        <v>103.53</v>
      </c>
    </row>
    <row r="7" spans="1:5" ht="12.75">
      <c r="A7" s="2">
        <v>4</v>
      </c>
      <c r="B7" s="1" t="s">
        <v>9</v>
      </c>
      <c r="C7" s="17">
        <v>69.5</v>
      </c>
      <c r="D7" s="17">
        <v>0</v>
      </c>
      <c r="E7" s="11">
        <f t="shared" si="0"/>
        <v>69.5</v>
      </c>
    </row>
    <row r="8" spans="1:5" ht="12.75">
      <c r="A8" s="2">
        <v>5</v>
      </c>
      <c r="B8" s="8" t="s">
        <v>25</v>
      </c>
      <c r="C8" s="17">
        <f>334.9-50-5.5-10</f>
        <v>269.4</v>
      </c>
      <c r="D8" s="18">
        <f>40+5.5-5.5</f>
        <v>40</v>
      </c>
      <c r="E8" s="11">
        <f t="shared" si="0"/>
        <v>229.39999999999998</v>
      </c>
    </row>
    <row r="9" spans="1:5" ht="12.75">
      <c r="A9" s="2">
        <v>6</v>
      </c>
      <c r="B9" s="1" t="s">
        <v>10</v>
      </c>
      <c r="C9" s="17">
        <v>77.9</v>
      </c>
      <c r="D9" s="17">
        <v>0</v>
      </c>
      <c r="E9" s="11">
        <f t="shared" si="0"/>
        <v>77.9</v>
      </c>
    </row>
    <row r="10" spans="1:5" ht="12.75">
      <c r="A10" s="2">
        <v>7</v>
      </c>
      <c r="B10" s="14" t="s">
        <v>11</v>
      </c>
      <c r="C10" s="17">
        <f>392.87+15</f>
        <v>407.87</v>
      </c>
      <c r="D10" s="18">
        <v>3</v>
      </c>
      <c r="E10" s="11">
        <f t="shared" si="0"/>
        <v>404.87</v>
      </c>
    </row>
    <row r="11" spans="1:5" ht="12.75">
      <c r="A11" s="2">
        <v>8</v>
      </c>
      <c r="B11" s="1" t="s">
        <v>12</v>
      </c>
      <c r="C11" s="17">
        <v>280</v>
      </c>
      <c r="D11" s="17">
        <v>0</v>
      </c>
      <c r="E11" s="11">
        <f t="shared" si="0"/>
        <v>280</v>
      </c>
    </row>
    <row r="12" spans="1:5" ht="12.75">
      <c r="A12" s="2">
        <v>9</v>
      </c>
      <c r="B12" s="14" t="s">
        <v>13</v>
      </c>
      <c r="C12" s="17">
        <f>376+5.06</f>
        <v>381.06</v>
      </c>
      <c r="D12" s="17">
        <v>0</v>
      </c>
      <c r="E12" s="11">
        <f t="shared" si="0"/>
        <v>381.06</v>
      </c>
    </row>
    <row r="13" spans="1:5" ht="12.75">
      <c r="A13" s="2">
        <v>10</v>
      </c>
      <c r="B13" s="8" t="s">
        <v>14</v>
      </c>
      <c r="C13" s="17">
        <v>60</v>
      </c>
      <c r="D13" s="17">
        <v>0</v>
      </c>
      <c r="E13" s="11">
        <f t="shared" si="0"/>
        <v>60</v>
      </c>
    </row>
    <row r="14" spans="1:5" ht="12.75">
      <c r="A14" s="2">
        <v>11</v>
      </c>
      <c r="B14" s="1" t="s">
        <v>15</v>
      </c>
      <c r="C14" s="17">
        <f>186.5-29</f>
        <v>157.5</v>
      </c>
      <c r="D14" s="17">
        <v>0</v>
      </c>
      <c r="E14" s="11">
        <f t="shared" si="0"/>
        <v>157.5</v>
      </c>
    </row>
    <row r="15" spans="1:5" ht="12.75">
      <c r="A15" s="2">
        <v>12</v>
      </c>
      <c r="B15" s="1" t="s">
        <v>16</v>
      </c>
      <c r="C15" s="17">
        <f>360.5-20+3</f>
        <v>343.5</v>
      </c>
      <c r="D15" s="17">
        <v>0</v>
      </c>
      <c r="E15" s="11">
        <f t="shared" si="0"/>
        <v>343.5</v>
      </c>
    </row>
    <row r="16" spans="1:5" ht="12.75">
      <c r="A16" s="2">
        <v>13</v>
      </c>
      <c r="B16" s="1" t="s">
        <v>23</v>
      </c>
      <c r="C16" s="17">
        <f>406.97-15-15+15-3+116.8</f>
        <v>505.77000000000004</v>
      </c>
      <c r="D16" s="17">
        <v>0</v>
      </c>
      <c r="E16" s="11">
        <f t="shared" si="0"/>
        <v>505.77000000000004</v>
      </c>
    </row>
    <row r="17" spans="1:5" ht="12.75">
      <c r="A17" s="2">
        <v>14</v>
      </c>
      <c r="B17" s="1" t="s">
        <v>17</v>
      </c>
      <c r="C17" s="17">
        <v>216.54</v>
      </c>
      <c r="D17" s="17">
        <v>0</v>
      </c>
      <c r="E17" s="11">
        <f t="shared" si="0"/>
        <v>216.54</v>
      </c>
    </row>
    <row r="18" spans="1:5" ht="12.75">
      <c r="A18" s="2">
        <v>15</v>
      </c>
      <c r="B18" s="1" t="s">
        <v>18</v>
      </c>
      <c r="C18" s="17">
        <v>120</v>
      </c>
      <c r="D18" s="17">
        <v>0</v>
      </c>
      <c r="E18" s="11">
        <f t="shared" si="0"/>
        <v>120</v>
      </c>
    </row>
    <row r="19" spans="1:5" ht="12.75">
      <c r="A19" s="2">
        <v>16</v>
      </c>
      <c r="B19" s="1" t="s">
        <v>19</v>
      </c>
      <c r="C19" s="17">
        <v>104</v>
      </c>
      <c r="D19" s="17">
        <v>0</v>
      </c>
      <c r="E19" s="11">
        <f t="shared" si="0"/>
        <v>104</v>
      </c>
    </row>
    <row r="20" spans="1:5" ht="12.75">
      <c r="A20" s="2">
        <v>17</v>
      </c>
      <c r="B20" s="8" t="s">
        <v>27</v>
      </c>
      <c r="C20" s="17">
        <f>182-6</f>
        <v>176</v>
      </c>
      <c r="D20" s="17">
        <v>0</v>
      </c>
      <c r="E20" s="11">
        <f>C20</f>
        <v>176</v>
      </c>
    </row>
    <row r="21" spans="1:5" ht="12.75">
      <c r="A21" s="2">
        <v>18</v>
      </c>
      <c r="B21" s="8" t="s">
        <v>20</v>
      </c>
      <c r="C21" s="17">
        <f>190+20.5</f>
        <v>210.5</v>
      </c>
      <c r="D21" s="17">
        <v>0</v>
      </c>
      <c r="E21" s="11">
        <f t="shared" si="0"/>
        <v>210.5</v>
      </c>
    </row>
    <row r="22" spans="1:5" ht="12.75">
      <c r="A22" s="2">
        <v>19</v>
      </c>
      <c r="B22" s="8" t="s">
        <v>21</v>
      </c>
      <c r="C22" s="17">
        <v>200</v>
      </c>
      <c r="D22" s="17">
        <v>0</v>
      </c>
      <c r="E22" s="11">
        <f t="shared" si="0"/>
        <v>200</v>
      </c>
    </row>
    <row r="23" spans="1:5" ht="12.75">
      <c r="A23" s="2">
        <v>20</v>
      </c>
      <c r="B23" s="8" t="s">
        <v>22</v>
      </c>
      <c r="C23" s="17">
        <f>192.5-7</f>
        <v>185.5</v>
      </c>
      <c r="D23" s="18">
        <v>20</v>
      </c>
      <c r="E23" s="11">
        <f t="shared" si="0"/>
        <v>165.5</v>
      </c>
    </row>
    <row r="24" spans="1:5" ht="12.75">
      <c r="A24" s="2">
        <v>21</v>
      </c>
      <c r="B24" s="14" t="s">
        <v>26</v>
      </c>
      <c r="C24" s="17">
        <f>460.51+45</f>
        <v>505.51</v>
      </c>
      <c r="D24" s="17">
        <v>0</v>
      </c>
      <c r="E24" s="11">
        <f t="shared" si="0"/>
        <v>505.51</v>
      </c>
    </row>
    <row r="25" spans="1:5" ht="12.75">
      <c r="A25" s="2">
        <v>22</v>
      </c>
      <c r="B25" s="14" t="s">
        <v>24</v>
      </c>
      <c r="C25" s="11">
        <f>714-10-10-3-7</f>
        <v>684</v>
      </c>
      <c r="D25" s="13">
        <v>0</v>
      </c>
      <c r="E25" s="11">
        <f t="shared" si="0"/>
        <v>684</v>
      </c>
    </row>
    <row r="26" spans="2:5" ht="18.75" customHeight="1">
      <c r="B26" s="5" t="s">
        <v>5</v>
      </c>
      <c r="C26" s="7">
        <f>SUM(C4:C25)</f>
        <v>5198.69</v>
      </c>
      <c r="D26" s="7">
        <f>SUM(D4:D25)</f>
        <v>113</v>
      </c>
      <c r="E26" s="7">
        <f>SUM(E4:E25)</f>
        <v>5085.69</v>
      </c>
    </row>
    <row r="27" spans="3:7" ht="12.75">
      <c r="C27" s="12"/>
      <c r="G27" s="9"/>
    </row>
    <row r="28" spans="2:7" ht="49.5" customHeight="1">
      <c r="B28" t="s">
        <v>34</v>
      </c>
      <c r="D28" s="6" t="s">
        <v>35</v>
      </c>
      <c r="E28" s="9"/>
      <c r="G28" s="9"/>
    </row>
    <row r="30" spans="3:8" ht="12.75">
      <c r="C30" s="9"/>
      <c r="H30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C000"/>
  </sheetPr>
  <dimension ref="A1:H30"/>
  <sheetViews>
    <sheetView view="pageBreakPreview" zoomScaleSheetLayoutView="100" zoomScalePageLayoutView="0" workbookViewId="0" topLeftCell="A1">
      <selection activeCell="T2" sqref="T2"/>
    </sheetView>
  </sheetViews>
  <sheetFormatPr defaultColWidth="9.00390625" defaultRowHeight="12.75"/>
  <cols>
    <col min="1" max="1" width="5.125" style="0" customWidth="1"/>
    <col min="2" max="2" width="19.375" style="0" customWidth="1"/>
    <col min="3" max="3" width="29.625" style="0" customWidth="1"/>
    <col min="4" max="4" width="17.75390625" style="0" customWidth="1"/>
    <col min="5" max="5" width="26.375" style="0" customWidth="1"/>
  </cols>
  <sheetData>
    <row r="1" spans="1:5" ht="63" customHeight="1">
      <c r="A1" s="56" t="s">
        <v>33</v>
      </c>
      <c r="B1" s="56"/>
      <c r="C1" s="56"/>
      <c r="D1" s="56"/>
      <c r="E1" s="56"/>
    </row>
    <row r="2" spans="1:5" ht="77.25" customHeight="1">
      <c r="A2" s="3" t="s">
        <v>0</v>
      </c>
      <c r="B2" s="4" t="s">
        <v>1</v>
      </c>
      <c r="C2" s="4" t="s">
        <v>2</v>
      </c>
      <c r="D2" s="4" t="s">
        <v>4</v>
      </c>
      <c r="E2" s="4" t="s">
        <v>3</v>
      </c>
    </row>
    <row r="3" spans="1:5" ht="20.25" customHeight="1">
      <c r="A3" s="10">
        <v>1</v>
      </c>
      <c r="B3" s="10">
        <v>2</v>
      </c>
      <c r="C3" s="10">
        <v>3</v>
      </c>
      <c r="D3" s="10">
        <v>4</v>
      </c>
      <c r="E3" s="10">
        <v>5</v>
      </c>
    </row>
    <row r="4" spans="1:5" ht="12.75">
      <c r="A4" s="2">
        <v>1</v>
      </c>
      <c r="B4" s="1" t="s">
        <v>6</v>
      </c>
      <c r="C4" s="11">
        <v>25.61</v>
      </c>
      <c r="D4" s="11">
        <v>0</v>
      </c>
      <c r="E4" s="11">
        <f aca="true" t="shared" si="0" ref="E4:E25">C4-D4</f>
        <v>25.61</v>
      </c>
    </row>
    <row r="5" spans="1:5" ht="12.75">
      <c r="A5" s="2">
        <v>2</v>
      </c>
      <c r="B5" s="1" t="s">
        <v>7</v>
      </c>
      <c r="C5" s="11">
        <v>65</v>
      </c>
      <c r="D5" s="13">
        <v>0</v>
      </c>
      <c r="E5" s="11">
        <f t="shared" si="0"/>
        <v>65</v>
      </c>
    </row>
    <row r="6" spans="1:5" ht="12.75">
      <c r="A6" s="2">
        <v>3</v>
      </c>
      <c r="B6" s="14" t="s">
        <v>8</v>
      </c>
      <c r="C6" s="15">
        <f>155.26+8+3.27-3-10</f>
        <v>153.53</v>
      </c>
      <c r="D6" s="16">
        <f>50+10-10</f>
        <v>50</v>
      </c>
      <c r="E6" s="11">
        <f t="shared" si="0"/>
        <v>103.53</v>
      </c>
    </row>
    <row r="7" spans="1:5" ht="12.75">
      <c r="A7" s="2">
        <v>4</v>
      </c>
      <c r="B7" s="1" t="s">
        <v>9</v>
      </c>
      <c r="C7" s="17">
        <v>69.5</v>
      </c>
      <c r="D7" s="17">
        <v>0</v>
      </c>
      <c r="E7" s="11">
        <f t="shared" si="0"/>
        <v>69.5</v>
      </c>
    </row>
    <row r="8" spans="1:5" ht="12.75">
      <c r="A8" s="2">
        <v>5</v>
      </c>
      <c r="B8" s="8" t="s">
        <v>25</v>
      </c>
      <c r="C8" s="15">
        <f>334.9-50-5.5-10</f>
        <v>269.4</v>
      </c>
      <c r="D8" s="16">
        <f>40+5.5-5.5</f>
        <v>40</v>
      </c>
      <c r="E8" s="11">
        <f t="shared" si="0"/>
        <v>229.39999999999998</v>
      </c>
    </row>
    <row r="9" spans="1:5" ht="12.75">
      <c r="A9" s="2">
        <v>6</v>
      </c>
      <c r="B9" s="1" t="s">
        <v>10</v>
      </c>
      <c r="C9" s="17">
        <v>77.9</v>
      </c>
      <c r="D9" s="17">
        <v>0</v>
      </c>
      <c r="E9" s="11">
        <f t="shared" si="0"/>
        <v>77.9</v>
      </c>
    </row>
    <row r="10" spans="1:5" ht="12.75">
      <c r="A10" s="2">
        <v>7</v>
      </c>
      <c r="B10" s="14" t="s">
        <v>11</v>
      </c>
      <c r="C10" s="17">
        <f>392.87+15</f>
        <v>407.87</v>
      </c>
      <c r="D10" s="16">
        <v>3</v>
      </c>
      <c r="E10" s="11">
        <f t="shared" si="0"/>
        <v>404.87</v>
      </c>
    </row>
    <row r="11" spans="1:5" ht="12.75">
      <c r="A11" s="2">
        <v>8</v>
      </c>
      <c r="B11" s="1" t="s">
        <v>12</v>
      </c>
      <c r="C11" s="17">
        <v>280</v>
      </c>
      <c r="D11" s="17">
        <v>0</v>
      </c>
      <c r="E11" s="11">
        <f t="shared" si="0"/>
        <v>280</v>
      </c>
    </row>
    <row r="12" spans="1:5" ht="12.75">
      <c r="A12" s="2">
        <v>9</v>
      </c>
      <c r="B12" s="14" t="s">
        <v>13</v>
      </c>
      <c r="C12" s="17">
        <f>376+5.06</f>
        <v>381.06</v>
      </c>
      <c r="D12" s="17">
        <v>0</v>
      </c>
      <c r="E12" s="11">
        <f t="shared" si="0"/>
        <v>381.06</v>
      </c>
    </row>
    <row r="13" spans="1:5" ht="12.75">
      <c r="A13" s="2">
        <v>10</v>
      </c>
      <c r="B13" s="8" t="s">
        <v>14</v>
      </c>
      <c r="C13" s="17">
        <v>60</v>
      </c>
      <c r="D13" s="17">
        <v>0</v>
      </c>
      <c r="E13" s="11">
        <f t="shared" si="0"/>
        <v>60</v>
      </c>
    </row>
    <row r="14" spans="1:5" ht="12.75">
      <c r="A14" s="2">
        <v>11</v>
      </c>
      <c r="B14" s="1" t="s">
        <v>15</v>
      </c>
      <c r="C14" s="15">
        <f>186.5-29</f>
        <v>157.5</v>
      </c>
      <c r="D14" s="17">
        <v>0</v>
      </c>
      <c r="E14" s="11">
        <f t="shared" si="0"/>
        <v>157.5</v>
      </c>
    </row>
    <row r="15" spans="1:5" ht="12.75">
      <c r="A15" s="2">
        <v>12</v>
      </c>
      <c r="B15" s="1" t="s">
        <v>16</v>
      </c>
      <c r="C15" s="17">
        <f>360.5-20+3</f>
        <v>343.5</v>
      </c>
      <c r="D15" s="17">
        <v>0</v>
      </c>
      <c r="E15" s="11">
        <f t="shared" si="0"/>
        <v>343.5</v>
      </c>
    </row>
    <row r="16" spans="1:5" ht="12.75">
      <c r="A16" s="2">
        <v>13</v>
      </c>
      <c r="B16" s="1" t="s">
        <v>23</v>
      </c>
      <c r="C16" s="17">
        <f>406.97-15-15+15-3+116.8</f>
        <v>505.77000000000004</v>
      </c>
      <c r="D16" s="17">
        <v>0</v>
      </c>
      <c r="E16" s="11">
        <f t="shared" si="0"/>
        <v>505.77000000000004</v>
      </c>
    </row>
    <row r="17" spans="1:5" ht="12.75">
      <c r="A17" s="2">
        <v>14</v>
      </c>
      <c r="B17" s="1" t="s">
        <v>17</v>
      </c>
      <c r="C17" s="17">
        <v>216.54</v>
      </c>
      <c r="D17" s="17">
        <v>0</v>
      </c>
      <c r="E17" s="11">
        <f t="shared" si="0"/>
        <v>216.54</v>
      </c>
    </row>
    <row r="18" spans="1:5" ht="12.75">
      <c r="A18" s="2">
        <v>15</v>
      </c>
      <c r="B18" s="1" t="s">
        <v>18</v>
      </c>
      <c r="C18" s="17">
        <v>120</v>
      </c>
      <c r="D18" s="17">
        <v>0</v>
      </c>
      <c r="E18" s="11">
        <f t="shared" si="0"/>
        <v>120</v>
      </c>
    </row>
    <row r="19" spans="1:5" ht="12.75">
      <c r="A19" s="2">
        <v>16</v>
      </c>
      <c r="B19" s="1" t="s">
        <v>19</v>
      </c>
      <c r="C19" s="17">
        <v>104</v>
      </c>
      <c r="D19" s="17">
        <v>0</v>
      </c>
      <c r="E19" s="11">
        <f t="shared" si="0"/>
        <v>104</v>
      </c>
    </row>
    <row r="20" spans="1:5" ht="12.75">
      <c r="A20" s="2">
        <v>17</v>
      </c>
      <c r="B20" s="8" t="s">
        <v>27</v>
      </c>
      <c r="C20" s="17">
        <f>182-6</f>
        <v>176</v>
      </c>
      <c r="D20" s="17">
        <v>0</v>
      </c>
      <c r="E20" s="11">
        <f>C20</f>
        <v>176</v>
      </c>
    </row>
    <row r="21" spans="1:5" ht="12.75">
      <c r="A21" s="2">
        <v>18</v>
      </c>
      <c r="B21" s="8" t="s">
        <v>20</v>
      </c>
      <c r="C21" s="17">
        <f>190+20.5</f>
        <v>210.5</v>
      </c>
      <c r="D21" s="17">
        <v>0</v>
      </c>
      <c r="E21" s="11">
        <f t="shared" si="0"/>
        <v>210.5</v>
      </c>
    </row>
    <row r="22" spans="1:5" ht="12.75">
      <c r="A22" s="2">
        <v>19</v>
      </c>
      <c r="B22" s="8" t="s">
        <v>21</v>
      </c>
      <c r="C22" s="17">
        <v>200</v>
      </c>
      <c r="D22" s="17">
        <v>0</v>
      </c>
      <c r="E22" s="11">
        <f t="shared" si="0"/>
        <v>200</v>
      </c>
    </row>
    <row r="23" spans="1:5" ht="12.75">
      <c r="A23" s="2">
        <v>20</v>
      </c>
      <c r="B23" s="8" t="s">
        <v>22</v>
      </c>
      <c r="C23" s="17">
        <f>192.5-7</f>
        <v>185.5</v>
      </c>
      <c r="D23" s="16">
        <v>20</v>
      </c>
      <c r="E23" s="11">
        <f t="shared" si="0"/>
        <v>165.5</v>
      </c>
    </row>
    <row r="24" spans="1:5" ht="12.75">
      <c r="A24" s="2">
        <v>21</v>
      </c>
      <c r="B24" s="14" t="s">
        <v>26</v>
      </c>
      <c r="C24" s="11">
        <f>460.51+45</f>
        <v>505.51</v>
      </c>
      <c r="D24" s="11">
        <v>0</v>
      </c>
      <c r="E24" s="11">
        <f t="shared" si="0"/>
        <v>505.51</v>
      </c>
    </row>
    <row r="25" spans="1:5" ht="12.75">
      <c r="A25" s="2">
        <v>22</v>
      </c>
      <c r="B25" s="14" t="s">
        <v>24</v>
      </c>
      <c r="C25" s="11">
        <f>714-10-10-3-7</f>
        <v>684</v>
      </c>
      <c r="D25" s="13">
        <v>0</v>
      </c>
      <c r="E25" s="11">
        <f t="shared" si="0"/>
        <v>684</v>
      </c>
    </row>
    <row r="26" spans="2:5" ht="18.75" customHeight="1">
      <c r="B26" s="5" t="s">
        <v>5</v>
      </c>
      <c r="C26" s="7">
        <f>SUM(C4:C25)</f>
        <v>5198.69</v>
      </c>
      <c r="D26" s="7">
        <f>SUM(D4:D25)</f>
        <v>113</v>
      </c>
      <c r="E26" s="7">
        <f>SUM(E4:E25)</f>
        <v>5085.69</v>
      </c>
    </row>
    <row r="27" spans="3:7" ht="12.75">
      <c r="C27" s="12"/>
      <c r="G27" s="9"/>
    </row>
    <row r="28" spans="2:7" ht="49.5" customHeight="1">
      <c r="B28" t="s">
        <v>29</v>
      </c>
      <c r="D28" s="6" t="s">
        <v>30</v>
      </c>
      <c r="E28" s="9"/>
      <c r="G28" s="9"/>
    </row>
    <row r="30" spans="3:8" ht="12.75">
      <c r="C30" s="9"/>
      <c r="H30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89" r:id="rId3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H30"/>
  <sheetViews>
    <sheetView view="pageBreakPreview" zoomScaleSheetLayoutView="100" zoomScalePageLayoutView="0" workbookViewId="0" topLeftCell="A4">
      <selection activeCell="C45" sqref="C45"/>
    </sheetView>
  </sheetViews>
  <sheetFormatPr defaultColWidth="9.00390625" defaultRowHeight="12.75"/>
  <cols>
    <col min="1" max="1" width="5.125" style="0" customWidth="1"/>
    <col min="2" max="2" width="19.375" style="0" customWidth="1"/>
    <col min="3" max="3" width="29.625" style="0" customWidth="1"/>
    <col min="4" max="4" width="17.75390625" style="0" customWidth="1"/>
    <col min="5" max="5" width="26.375" style="0" customWidth="1"/>
  </cols>
  <sheetData>
    <row r="1" spans="1:5" ht="63" customHeight="1">
      <c r="A1" s="56" t="s">
        <v>31</v>
      </c>
      <c r="B1" s="56"/>
      <c r="C1" s="56"/>
      <c r="D1" s="56"/>
      <c r="E1" s="56"/>
    </row>
    <row r="2" spans="1:5" ht="77.25" customHeight="1">
      <c r="A2" s="3" t="s">
        <v>0</v>
      </c>
      <c r="B2" s="4" t="s">
        <v>1</v>
      </c>
      <c r="C2" s="4" t="s">
        <v>2</v>
      </c>
      <c r="D2" s="4" t="s">
        <v>4</v>
      </c>
      <c r="E2" s="4" t="s">
        <v>3</v>
      </c>
    </row>
    <row r="3" spans="1:5" ht="20.25" customHeight="1">
      <c r="A3" s="10">
        <v>1</v>
      </c>
      <c r="B3" s="10">
        <v>2</v>
      </c>
      <c r="C3" s="10">
        <v>3</v>
      </c>
      <c r="D3" s="10">
        <v>4</v>
      </c>
      <c r="E3" s="10">
        <v>5</v>
      </c>
    </row>
    <row r="4" spans="1:5" ht="12.75">
      <c r="A4" s="2">
        <v>1</v>
      </c>
      <c r="B4" s="1" t="s">
        <v>6</v>
      </c>
      <c r="C4" s="11">
        <v>25.61</v>
      </c>
      <c r="D4" s="11">
        <v>0</v>
      </c>
      <c r="E4" s="11">
        <f aca="true" t="shared" si="0" ref="E4:E25">C4-D4</f>
        <v>25.61</v>
      </c>
    </row>
    <row r="5" spans="1:5" ht="12.75">
      <c r="A5" s="2">
        <v>2</v>
      </c>
      <c r="B5" s="1" t="s">
        <v>7</v>
      </c>
      <c r="C5" s="11">
        <v>65</v>
      </c>
      <c r="D5" s="13">
        <v>0</v>
      </c>
      <c r="E5" s="11">
        <f t="shared" si="0"/>
        <v>65</v>
      </c>
    </row>
    <row r="6" spans="1:5" ht="12.75">
      <c r="A6" s="2">
        <v>3</v>
      </c>
      <c r="B6" s="14" t="s">
        <v>8</v>
      </c>
      <c r="C6" s="17">
        <f>155.26+8+3.27-3</f>
        <v>163.53</v>
      </c>
      <c r="D6" s="18">
        <f>50+10</f>
        <v>60</v>
      </c>
      <c r="E6" s="11">
        <f t="shared" si="0"/>
        <v>103.53</v>
      </c>
    </row>
    <row r="7" spans="1:5" ht="12.75">
      <c r="A7" s="2">
        <v>4</v>
      </c>
      <c r="B7" s="1" t="s">
        <v>9</v>
      </c>
      <c r="C7" s="17">
        <v>69.5</v>
      </c>
      <c r="D7" s="17">
        <v>0</v>
      </c>
      <c r="E7" s="11">
        <f t="shared" si="0"/>
        <v>69.5</v>
      </c>
    </row>
    <row r="8" spans="1:5" ht="12.75">
      <c r="A8" s="2">
        <v>5</v>
      </c>
      <c r="B8" s="8" t="s">
        <v>25</v>
      </c>
      <c r="C8" s="17">
        <f>334.9-50</f>
        <v>284.9</v>
      </c>
      <c r="D8" s="18">
        <f>40+5.5</f>
        <v>45.5</v>
      </c>
      <c r="E8" s="11">
        <f t="shared" si="0"/>
        <v>239.39999999999998</v>
      </c>
    </row>
    <row r="9" spans="1:5" ht="12.75">
      <c r="A9" s="2">
        <v>6</v>
      </c>
      <c r="B9" s="1" t="s">
        <v>10</v>
      </c>
      <c r="C9" s="17">
        <v>77.9</v>
      </c>
      <c r="D9" s="17">
        <v>0</v>
      </c>
      <c r="E9" s="11">
        <f t="shared" si="0"/>
        <v>77.9</v>
      </c>
    </row>
    <row r="10" spans="1:5" ht="12.75">
      <c r="A10" s="2">
        <v>7</v>
      </c>
      <c r="B10" s="14" t="s">
        <v>11</v>
      </c>
      <c r="C10" s="17">
        <f>392.87+15</f>
        <v>407.87</v>
      </c>
      <c r="D10" s="18">
        <v>3</v>
      </c>
      <c r="E10" s="11">
        <f t="shared" si="0"/>
        <v>404.87</v>
      </c>
    </row>
    <row r="11" spans="1:5" ht="12.75">
      <c r="A11" s="2">
        <v>8</v>
      </c>
      <c r="B11" s="1" t="s">
        <v>12</v>
      </c>
      <c r="C11" s="17">
        <v>280</v>
      </c>
      <c r="D11" s="17">
        <v>0</v>
      </c>
      <c r="E11" s="11">
        <f t="shared" si="0"/>
        <v>280</v>
      </c>
    </row>
    <row r="12" spans="1:5" ht="12.75">
      <c r="A12" s="2">
        <v>9</v>
      </c>
      <c r="B12" s="14" t="s">
        <v>13</v>
      </c>
      <c r="C12" s="17">
        <f>376+5.06</f>
        <v>381.06</v>
      </c>
      <c r="D12" s="17">
        <v>0</v>
      </c>
      <c r="E12" s="11">
        <f t="shared" si="0"/>
        <v>381.06</v>
      </c>
    </row>
    <row r="13" spans="1:5" ht="12.75">
      <c r="A13" s="2">
        <v>10</v>
      </c>
      <c r="B13" s="8" t="s">
        <v>14</v>
      </c>
      <c r="C13" s="17">
        <v>60</v>
      </c>
      <c r="D13" s="17">
        <v>0</v>
      </c>
      <c r="E13" s="11">
        <f t="shared" si="0"/>
        <v>60</v>
      </c>
    </row>
    <row r="14" spans="1:5" ht="12.75">
      <c r="A14" s="2">
        <v>11</v>
      </c>
      <c r="B14" s="1" t="s">
        <v>15</v>
      </c>
      <c r="C14" s="17">
        <v>186.5</v>
      </c>
      <c r="D14" s="17">
        <v>0</v>
      </c>
      <c r="E14" s="11">
        <f t="shared" si="0"/>
        <v>186.5</v>
      </c>
    </row>
    <row r="15" spans="1:5" ht="12.75">
      <c r="A15" s="2">
        <v>12</v>
      </c>
      <c r="B15" s="1" t="s">
        <v>16</v>
      </c>
      <c r="C15" s="17">
        <f>360.5-20+3</f>
        <v>343.5</v>
      </c>
      <c r="D15" s="17">
        <v>0</v>
      </c>
      <c r="E15" s="11">
        <f t="shared" si="0"/>
        <v>343.5</v>
      </c>
    </row>
    <row r="16" spans="1:5" ht="12.75">
      <c r="A16" s="2">
        <v>13</v>
      </c>
      <c r="B16" s="1" t="s">
        <v>23</v>
      </c>
      <c r="C16" s="17">
        <f>406.97-15-15+15-3+116.8</f>
        <v>505.77000000000004</v>
      </c>
      <c r="D16" s="17">
        <v>0</v>
      </c>
      <c r="E16" s="11">
        <f t="shared" si="0"/>
        <v>505.77000000000004</v>
      </c>
    </row>
    <row r="17" spans="1:5" ht="12.75">
      <c r="A17" s="2">
        <v>14</v>
      </c>
      <c r="B17" s="1" t="s">
        <v>17</v>
      </c>
      <c r="C17" s="17">
        <v>216.54</v>
      </c>
      <c r="D17" s="17">
        <v>0</v>
      </c>
      <c r="E17" s="11">
        <f t="shared" si="0"/>
        <v>216.54</v>
      </c>
    </row>
    <row r="18" spans="1:5" ht="12.75">
      <c r="A18" s="2">
        <v>15</v>
      </c>
      <c r="B18" s="1" t="s">
        <v>18</v>
      </c>
      <c r="C18" s="17">
        <v>120</v>
      </c>
      <c r="D18" s="17">
        <v>0</v>
      </c>
      <c r="E18" s="11">
        <f t="shared" si="0"/>
        <v>120</v>
      </c>
    </row>
    <row r="19" spans="1:5" ht="12.75">
      <c r="A19" s="2">
        <v>16</v>
      </c>
      <c r="B19" s="1" t="s">
        <v>19</v>
      </c>
      <c r="C19" s="17">
        <v>104</v>
      </c>
      <c r="D19" s="17">
        <v>0</v>
      </c>
      <c r="E19" s="11">
        <f t="shared" si="0"/>
        <v>104</v>
      </c>
    </row>
    <row r="20" spans="1:5" ht="12.75">
      <c r="A20" s="2">
        <v>17</v>
      </c>
      <c r="B20" s="8" t="s">
        <v>27</v>
      </c>
      <c r="C20" s="17">
        <f>182-6</f>
        <v>176</v>
      </c>
      <c r="D20" s="17">
        <v>0</v>
      </c>
      <c r="E20" s="11">
        <f>C20</f>
        <v>176</v>
      </c>
    </row>
    <row r="21" spans="1:5" ht="12.75">
      <c r="A21" s="2">
        <v>18</v>
      </c>
      <c r="B21" s="8" t="s">
        <v>20</v>
      </c>
      <c r="C21" s="17">
        <f>190+20.5</f>
        <v>210.5</v>
      </c>
      <c r="D21" s="17">
        <v>0</v>
      </c>
      <c r="E21" s="11">
        <f t="shared" si="0"/>
        <v>210.5</v>
      </c>
    </row>
    <row r="22" spans="1:5" ht="12.75">
      <c r="A22" s="2">
        <v>19</v>
      </c>
      <c r="B22" s="8" t="s">
        <v>21</v>
      </c>
      <c r="C22" s="17">
        <v>200</v>
      </c>
      <c r="D22" s="17">
        <v>0</v>
      </c>
      <c r="E22" s="11">
        <f t="shared" si="0"/>
        <v>200</v>
      </c>
    </row>
    <row r="23" spans="1:5" ht="12.75">
      <c r="A23" s="2">
        <v>20</v>
      </c>
      <c r="B23" s="8" t="s">
        <v>22</v>
      </c>
      <c r="C23" s="17">
        <f>192.5-7</f>
        <v>185.5</v>
      </c>
      <c r="D23" s="18">
        <v>20</v>
      </c>
      <c r="E23" s="11">
        <f t="shared" si="0"/>
        <v>165.5</v>
      </c>
    </row>
    <row r="24" spans="1:5" ht="12.75">
      <c r="A24" s="2">
        <v>21</v>
      </c>
      <c r="B24" s="14" t="s">
        <v>26</v>
      </c>
      <c r="C24" s="11">
        <f>460.51+45</f>
        <v>505.51</v>
      </c>
      <c r="D24" s="11">
        <v>0</v>
      </c>
      <c r="E24" s="11">
        <f t="shared" si="0"/>
        <v>505.51</v>
      </c>
    </row>
    <row r="25" spans="1:5" ht="12.75">
      <c r="A25" s="2">
        <v>22</v>
      </c>
      <c r="B25" s="14" t="s">
        <v>24</v>
      </c>
      <c r="C25" s="11">
        <f>714-10-10-3-7</f>
        <v>684</v>
      </c>
      <c r="D25" s="13">
        <v>0</v>
      </c>
      <c r="E25" s="11">
        <f t="shared" si="0"/>
        <v>684</v>
      </c>
    </row>
    <row r="26" spans="2:5" ht="18.75" customHeight="1">
      <c r="B26" s="5" t="s">
        <v>5</v>
      </c>
      <c r="C26" s="7">
        <f>SUM(C4:C25)</f>
        <v>5253.19</v>
      </c>
      <c r="D26" s="7">
        <f>SUM(D4:D25)</f>
        <v>128.5</v>
      </c>
      <c r="E26" s="7">
        <f>SUM(E4:E25)</f>
        <v>5124.69</v>
      </c>
    </row>
    <row r="27" spans="3:7" ht="12.75">
      <c r="C27" s="12"/>
      <c r="G27" s="9"/>
    </row>
    <row r="28" spans="2:7" ht="49.5" customHeight="1">
      <c r="B28" t="s">
        <v>29</v>
      </c>
      <c r="D28" s="6" t="s">
        <v>30</v>
      </c>
      <c r="E28" s="9"/>
      <c r="G28" s="9"/>
    </row>
    <row r="30" spans="3:8" ht="12.75">
      <c r="C30" s="9"/>
      <c r="H30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C000"/>
  </sheetPr>
  <dimension ref="A1:H30"/>
  <sheetViews>
    <sheetView view="pageBreakPreview" zoomScaleSheetLayoutView="100" zoomScalePageLayoutView="0" workbookViewId="0" topLeftCell="A1">
      <selection activeCell="D8" sqref="D8"/>
    </sheetView>
  </sheetViews>
  <sheetFormatPr defaultColWidth="9.00390625" defaultRowHeight="12.75"/>
  <cols>
    <col min="1" max="1" width="5.125" style="0" customWidth="1"/>
    <col min="2" max="2" width="19.375" style="0" customWidth="1"/>
    <col min="3" max="3" width="29.625" style="0" customWidth="1"/>
    <col min="4" max="4" width="17.75390625" style="0" customWidth="1"/>
    <col min="5" max="5" width="26.375" style="0" customWidth="1"/>
  </cols>
  <sheetData>
    <row r="1" spans="1:5" ht="63" customHeight="1">
      <c r="A1" s="56" t="s">
        <v>31</v>
      </c>
      <c r="B1" s="56"/>
      <c r="C1" s="56"/>
      <c r="D1" s="56"/>
      <c r="E1" s="56"/>
    </row>
    <row r="2" spans="1:5" ht="77.25" customHeight="1">
      <c r="A2" s="3" t="s">
        <v>0</v>
      </c>
      <c r="B2" s="4" t="s">
        <v>1</v>
      </c>
      <c r="C2" s="4" t="s">
        <v>2</v>
      </c>
      <c r="D2" s="4" t="s">
        <v>4</v>
      </c>
      <c r="E2" s="4" t="s">
        <v>3</v>
      </c>
    </row>
    <row r="3" spans="1:5" ht="20.25" customHeight="1">
      <c r="A3" s="10">
        <v>1</v>
      </c>
      <c r="B3" s="10">
        <v>2</v>
      </c>
      <c r="C3" s="10">
        <v>3</v>
      </c>
      <c r="D3" s="10">
        <v>4</v>
      </c>
      <c r="E3" s="10">
        <v>5</v>
      </c>
    </row>
    <row r="4" spans="1:5" ht="12.75">
      <c r="A4" s="2">
        <v>1</v>
      </c>
      <c r="B4" s="1" t="s">
        <v>6</v>
      </c>
      <c r="C4" s="11">
        <v>25.61</v>
      </c>
      <c r="D4" s="11">
        <v>0</v>
      </c>
      <c r="E4" s="11">
        <f aca="true" t="shared" si="0" ref="E4:E25">C4-D4</f>
        <v>25.61</v>
      </c>
    </row>
    <row r="5" spans="1:5" ht="12.75">
      <c r="A5" s="2">
        <v>2</v>
      </c>
      <c r="B5" s="1" t="s">
        <v>7</v>
      </c>
      <c r="C5" s="11">
        <v>65</v>
      </c>
      <c r="D5" s="13">
        <v>0</v>
      </c>
      <c r="E5" s="11">
        <f t="shared" si="0"/>
        <v>65</v>
      </c>
    </row>
    <row r="6" spans="1:5" ht="12.75">
      <c r="A6" s="2">
        <v>3</v>
      </c>
      <c r="B6" s="14" t="s">
        <v>8</v>
      </c>
      <c r="C6" s="11">
        <f>155.26+8+3.27-3</f>
        <v>163.53</v>
      </c>
      <c r="D6" s="16">
        <f>50+10</f>
        <v>60</v>
      </c>
      <c r="E6" s="11">
        <f t="shared" si="0"/>
        <v>103.53</v>
      </c>
    </row>
    <row r="7" spans="1:5" ht="12.75">
      <c r="A7" s="2">
        <v>4</v>
      </c>
      <c r="B7" s="1" t="s">
        <v>9</v>
      </c>
      <c r="C7" s="11">
        <v>69.5</v>
      </c>
      <c r="D7" s="11">
        <v>0</v>
      </c>
      <c r="E7" s="11">
        <f t="shared" si="0"/>
        <v>69.5</v>
      </c>
    </row>
    <row r="8" spans="1:5" ht="12.75">
      <c r="A8" s="2">
        <v>5</v>
      </c>
      <c r="B8" s="8" t="s">
        <v>25</v>
      </c>
      <c r="C8" s="15">
        <f>334.9-50</f>
        <v>284.9</v>
      </c>
      <c r="D8" s="16">
        <f>40+5.5</f>
        <v>45.5</v>
      </c>
      <c r="E8" s="11">
        <f t="shared" si="0"/>
        <v>239.39999999999998</v>
      </c>
    </row>
    <row r="9" spans="1:5" ht="12.75">
      <c r="A9" s="2">
        <v>6</v>
      </c>
      <c r="B9" s="1" t="s">
        <v>10</v>
      </c>
      <c r="C9" s="11">
        <v>77.9</v>
      </c>
      <c r="D9" s="11">
        <v>0</v>
      </c>
      <c r="E9" s="11">
        <f t="shared" si="0"/>
        <v>77.9</v>
      </c>
    </row>
    <row r="10" spans="1:5" ht="12.75">
      <c r="A10" s="2">
        <v>7</v>
      </c>
      <c r="B10" s="14" t="s">
        <v>11</v>
      </c>
      <c r="C10" s="11">
        <f>392.87+15</f>
        <v>407.87</v>
      </c>
      <c r="D10" s="16">
        <v>3</v>
      </c>
      <c r="E10" s="11">
        <f t="shared" si="0"/>
        <v>404.87</v>
      </c>
    </row>
    <row r="11" spans="1:5" ht="12.75">
      <c r="A11" s="2">
        <v>8</v>
      </c>
      <c r="B11" s="1" t="s">
        <v>12</v>
      </c>
      <c r="C11" s="11">
        <v>280</v>
      </c>
      <c r="D11" s="11">
        <v>0</v>
      </c>
      <c r="E11" s="11">
        <f t="shared" si="0"/>
        <v>280</v>
      </c>
    </row>
    <row r="12" spans="1:5" ht="12.75">
      <c r="A12" s="2">
        <v>9</v>
      </c>
      <c r="B12" s="14" t="s">
        <v>13</v>
      </c>
      <c r="C12" s="11">
        <f>376+5.06</f>
        <v>381.06</v>
      </c>
      <c r="D12" s="11">
        <v>0</v>
      </c>
      <c r="E12" s="11">
        <f t="shared" si="0"/>
        <v>381.06</v>
      </c>
    </row>
    <row r="13" spans="1:5" ht="12.75">
      <c r="A13" s="2">
        <v>10</v>
      </c>
      <c r="B13" s="8" t="s">
        <v>14</v>
      </c>
      <c r="C13" s="11">
        <v>60</v>
      </c>
      <c r="D13" s="11">
        <v>0</v>
      </c>
      <c r="E13" s="11">
        <f t="shared" si="0"/>
        <v>60</v>
      </c>
    </row>
    <row r="14" spans="1:5" ht="12.75">
      <c r="A14" s="2">
        <v>11</v>
      </c>
      <c r="B14" s="1" t="s">
        <v>15</v>
      </c>
      <c r="C14" s="11">
        <v>186.5</v>
      </c>
      <c r="D14" s="11">
        <v>0</v>
      </c>
      <c r="E14" s="11">
        <f t="shared" si="0"/>
        <v>186.5</v>
      </c>
    </row>
    <row r="15" spans="1:5" ht="12.75">
      <c r="A15" s="2">
        <v>12</v>
      </c>
      <c r="B15" s="1" t="s">
        <v>16</v>
      </c>
      <c r="C15" s="11">
        <f>360.5-20+3</f>
        <v>343.5</v>
      </c>
      <c r="D15" s="11">
        <v>0</v>
      </c>
      <c r="E15" s="11">
        <f t="shared" si="0"/>
        <v>343.5</v>
      </c>
    </row>
    <row r="16" spans="1:5" ht="12.75">
      <c r="A16" s="2">
        <v>13</v>
      </c>
      <c r="B16" s="1" t="s">
        <v>23</v>
      </c>
      <c r="C16" s="11">
        <f>406.97-15-15+15-3+116.8</f>
        <v>505.77000000000004</v>
      </c>
      <c r="D16" s="11">
        <v>0</v>
      </c>
      <c r="E16" s="11">
        <f t="shared" si="0"/>
        <v>505.77000000000004</v>
      </c>
    </row>
    <row r="17" spans="1:5" ht="12.75">
      <c r="A17" s="2">
        <v>14</v>
      </c>
      <c r="B17" s="1" t="s">
        <v>17</v>
      </c>
      <c r="C17" s="11">
        <v>216.54</v>
      </c>
      <c r="D17" s="11">
        <v>0</v>
      </c>
      <c r="E17" s="11">
        <f t="shared" si="0"/>
        <v>216.54</v>
      </c>
    </row>
    <row r="18" spans="1:5" ht="12.75">
      <c r="A18" s="2">
        <v>15</v>
      </c>
      <c r="B18" s="1" t="s">
        <v>18</v>
      </c>
      <c r="C18" s="11">
        <v>120</v>
      </c>
      <c r="D18" s="11">
        <v>0</v>
      </c>
      <c r="E18" s="11">
        <f t="shared" si="0"/>
        <v>120</v>
      </c>
    </row>
    <row r="19" spans="1:5" ht="12.75">
      <c r="A19" s="2">
        <v>16</v>
      </c>
      <c r="B19" s="1" t="s">
        <v>19</v>
      </c>
      <c r="C19" s="11">
        <v>104</v>
      </c>
      <c r="D19" s="11">
        <v>0</v>
      </c>
      <c r="E19" s="11">
        <f t="shared" si="0"/>
        <v>104</v>
      </c>
    </row>
    <row r="20" spans="1:5" ht="12.75">
      <c r="A20" s="2">
        <v>17</v>
      </c>
      <c r="B20" s="8" t="s">
        <v>27</v>
      </c>
      <c r="C20" s="11">
        <f>182-6</f>
        <v>176</v>
      </c>
      <c r="D20" s="11">
        <v>0</v>
      </c>
      <c r="E20" s="11">
        <f>C20</f>
        <v>176</v>
      </c>
    </row>
    <row r="21" spans="1:5" ht="12.75">
      <c r="A21" s="2">
        <v>18</v>
      </c>
      <c r="B21" s="8" t="s">
        <v>20</v>
      </c>
      <c r="C21" s="11">
        <f>190+20.5</f>
        <v>210.5</v>
      </c>
      <c r="D21" s="11">
        <v>0</v>
      </c>
      <c r="E21" s="11">
        <f t="shared" si="0"/>
        <v>210.5</v>
      </c>
    </row>
    <row r="22" spans="1:5" ht="12.75">
      <c r="A22" s="2">
        <v>19</v>
      </c>
      <c r="B22" s="8" t="s">
        <v>21</v>
      </c>
      <c r="C22" s="11">
        <v>200</v>
      </c>
      <c r="D22" s="11">
        <v>0</v>
      </c>
      <c r="E22" s="11">
        <f t="shared" si="0"/>
        <v>200</v>
      </c>
    </row>
    <row r="23" spans="1:5" ht="12.75">
      <c r="A23" s="2">
        <v>20</v>
      </c>
      <c r="B23" s="8" t="s">
        <v>22</v>
      </c>
      <c r="C23" s="11">
        <f>192.5-7</f>
        <v>185.5</v>
      </c>
      <c r="D23" s="16">
        <v>20</v>
      </c>
      <c r="E23" s="11">
        <f t="shared" si="0"/>
        <v>165.5</v>
      </c>
    </row>
    <row r="24" spans="1:5" ht="12.75">
      <c r="A24" s="2">
        <v>21</v>
      </c>
      <c r="B24" s="14" t="s">
        <v>26</v>
      </c>
      <c r="C24" s="11">
        <f>460.51+45</f>
        <v>505.51</v>
      </c>
      <c r="D24" s="11">
        <v>0</v>
      </c>
      <c r="E24" s="11">
        <f t="shared" si="0"/>
        <v>505.51</v>
      </c>
    </row>
    <row r="25" spans="1:5" ht="12.75">
      <c r="A25" s="2">
        <v>22</v>
      </c>
      <c r="B25" s="14" t="s">
        <v>24</v>
      </c>
      <c r="C25" s="11">
        <f>714-10-10-3-7</f>
        <v>684</v>
      </c>
      <c r="D25" s="13">
        <v>0</v>
      </c>
      <c r="E25" s="11">
        <f t="shared" si="0"/>
        <v>684</v>
      </c>
    </row>
    <row r="26" spans="2:5" ht="18.75" customHeight="1">
      <c r="B26" s="5" t="s">
        <v>5</v>
      </c>
      <c r="C26" s="7">
        <f>SUM(C4:C25)</f>
        <v>5253.19</v>
      </c>
      <c r="D26" s="7">
        <f>SUM(D4:D25)</f>
        <v>128.5</v>
      </c>
      <c r="E26" s="7">
        <f>SUM(E4:E25)</f>
        <v>5124.69</v>
      </c>
    </row>
    <row r="27" spans="3:7" ht="12.75">
      <c r="C27" s="12"/>
      <c r="G27" s="9"/>
    </row>
    <row r="28" spans="2:7" ht="49.5" customHeight="1">
      <c r="B28" t="s">
        <v>29</v>
      </c>
      <c r="D28" s="6" t="s">
        <v>30</v>
      </c>
      <c r="E28" s="9"/>
      <c r="G28" s="9"/>
    </row>
    <row r="29" ht="12.75">
      <c r="C29" t="s">
        <v>32</v>
      </c>
    </row>
    <row r="30" spans="3:8" ht="12.75">
      <c r="C30" s="9"/>
      <c r="H30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89" r:id="rId3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30"/>
  <sheetViews>
    <sheetView view="pageBreakPreview" zoomScaleSheetLayoutView="100" zoomScalePageLayoutView="0" workbookViewId="0" topLeftCell="A1">
      <selection activeCell="A1" sqref="A1:IV1"/>
    </sheetView>
  </sheetViews>
  <sheetFormatPr defaultColWidth="9.00390625" defaultRowHeight="12.75"/>
  <cols>
    <col min="1" max="1" width="5.125" style="0" customWidth="1"/>
    <col min="2" max="2" width="19.375" style="0" customWidth="1"/>
    <col min="3" max="3" width="29.625" style="0" customWidth="1"/>
    <col min="4" max="4" width="17.75390625" style="0" customWidth="1"/>
    <col min="5" max="5" width="26.375" style="0" customWidth="1"/>
  </cols>
  <sheetData>
    <row r="1" spans="1:5" ht="63" customHeight="1">
      <c r="A1" s="56" t="s">
        <v>28</v>
      </c>
      <c r="B1" s="56"/>
      <c r="C1" s="56"/>
      <c r="D1" s="56"/>
      <c r="E1" s="56"/>
    </row>
    <row r="2" spans="1:5" ht="77.25" customHeight="1">
      <c r="A2" s="3" t="s">
        <v>0</v>
      </c>
      <c r="B2" s="4" t="s">
        <v>1</v>
      </c>
      <c r="C2" s="4" t="s">
        <v>2</v>
      </c>
      <c r="D2" s="4" t="s">
        <v>4</v>
      </c>
      <c r="E2" s="4" t="s">
        <v>3</v>
      </c>
    </row>
    <row r="3" spans="1:5" ht="20.25" customHeight="1">
      <c r="A3" s="10">
        <v>1</v>
      </c>
      <c r="B3" s="10">
        <v>2</v>
      </c>
      <c r="C3" s="10">
        <v>3</v>
      </c>
      <c r="D3" s="10">
        <v>4</v>
      </c>
      <c r="E3" s="10">
        <v>5</v>
      </c>
    </row>
    <row r="4" spans="1:5" ht="12.75">
      <c r="A4" s="2">
        <v>1</v>
      </c>
      <c r="B4" s="1" t="s">
        <v>6</v>
      </c>
      <c r="C4" s="11">
        <v>25.61</v>
      </c>
      <c r="D4" s="11">
        <v>0</v>
      </c>
      <c r="E4" s="11">
        <f aca="true" t="shared" si="0" ref="E4:E25">C4-D4</f>
        <v>25.61</v>
      </c>
    </row>
    <row r="5" spans="1:5" ht="12.75">
      <c r="A5" s="2">
        <v>2</v>
      </c>
      <c r="B5" s="1" t="s">
        <v>7</v>
      </c>
      <c r="C5" s="11">
        <v>65</v>
      </c>
      <c r="D5" s="13">
        <v>0</v>
      </c>
      <c r="E5" s="11">
        <f t="shared" si="0"/>
        <v>65</v>
      </c>
    </row>
    <row r="6" spans="1:5" ht="12.75">
      <c r="A6" s="2">
        <v>3</v>
      </c>
      <c r="B6" s="14" t="s">
        <v>8</v>
      </c>
      <c r="C6" s="11">
        <f>155.26+8+3.27-3</f>
        <v>163.53</v>
      </c>
      <c r="D6" s="16">
        <v>50</v>
      </c>
      <c r="E6" s="11">
        <f t="shared" si="0"/>
        <v>113.53</v>
      </c>
    </row>
    <row r="7" spans="1:5" ht="12.75">
      <c r="A7" s="2">
        <v>4</v>
      </c>
      <c r="B7" s="1" t="s">
        <v>9</v>
      </c>
      <c r="C7" s="11">
        <v>69.5</v>
      </c>
      <c r="D7" s="11">
        <v>0</v>
      </c>
      <c r="E7" s="11">
        <f t="shared" si="0"/>
        <v>69.5</v>
      </c>
    </row>
    <row r="8" spans="1:5" ht="12.75">
      <c r="A8" s="2">
        <v>5</v>
      </c>
      <c r="B8" s="8" t="s">
        <v>25</v>
      </c>
      <c r="C8" s="15">
        <f>334.9-50</f>
        <v>284.9</v>
      </c>
      <c r="D8" s="16">
        <v>40</v>
      </c>
      <c r="E8" s="11">
        <f t="shared" si="0"/>
        <v>244.89999999999998</v>
      </c>
    </row>
    <row r="9" spans="1:5" ht="12.75">
      <c r="A9" s="2">
        <v>6</v>
      </c>
      <c r="B9" s="1" t="s">
        <v>10</v>
      </c>
      <c r="C9" s="11">
        <v>77.9</v>
      </c>
      <c r="D9" s="11">
        <v>0</v>
      </c>
      <c r="E9" s="11">
        <f t="shared" si="0"/>
        <v>77.9</v>
      </c>
    </row>
    <row r="10" spans="1:5" ht="12.75">
      <c r="A10" s="2">
        <v>7</v>
      </c>
      <c r="B10" s="14" t="s">
        <v>11</v>
      </c>
      <c r="C10" s="11">
        <f>392.87+15</f>
        <v>407.87</v>
      </c>
      <c r="D10" s="16">
        <v>3</v>
      </c>
      <c r="E10" s="11">
        <f t="shared" si="0"/>
        <v>404.87</v>
      </c>
    </row>
    <row r="11" spans="1:5" ht="12.75">
      <c r="A11" s="2">
        <v>8</v>
      </c>
      <c r="B11" s="1" t="s">
        <v>12</v>
      </c>
      <c r="C11" s="11">
        <v>280</v>
      </c>
      <c r="D11" s="11">
        <v>0</v>
      </c>
      <c r="E11" s="11">
        <f t="shared" si="0"/>
        <v>280</v>
      </c>
    </row>
    <row r="12" spans="1:5" ht="12.75">
      <c r="A12" s="2">
        <v>9</v>
      </c>
      <c r="B12" s="14" t="s">
        <v>13</v>
      </c>
      <c r="C12" s="11">
        <f>376+5.06</f>
        <v>381.06</v>
      </c>
      <c r="D12" s="11">
        <v>0</v>
      </c>
      <c r="E12" s="11">
        <f t="shared" si="0"/>
        <v>381.06</v>
      </c>
    </row>
    <row r="13" spans="1:5" ht="12.75">
      <c r="A13" s="2">
        <v>10</v>
      </c>
      <c r="B13" s="8" t="s">
        <v>14</v>
      </c>
      <c r="C13" s="11">
        <v>60</v>
      </c>
      <c r="D13" s="11">
        <v>0</v>
      </c>
      <c r="E13" s="11">
        <f t="shared" si="0"/>
        <v>60</v>
      </c>
    </row>
    <row r="14" spans="1:5" ht="12.75">
      <c r="A14" s="2">
        <v>11</v>
      </c>
      <c r="B14" s="1" t="s">
        <v>15</v>
      </c>
      <c r="C14" s="11">
        <v>186.5</v>
      </c>
      <c r="D14" s="11">
        <v>0</v>
      </c>
      <c r="E14" s="11">
        <f t="shared" si="0"/>
        <v>186.5</v>
      </c>
    </row>
    <row r="15" spans="1:5" ht="12.75">
      <c r="A15" s="2">
        <v>12</v>
      </c>
      <c r="B15" s="1" t="s">
        <v>16</v>
      </c>
      <c r="C15" s="11">
        <f>360.5-20+3</f>
        <v>343.5</v>
      </c>
      <c r="D15" s="11">
        <v>0</v>
      </c>
      <c r="E15" s="11">
        <f t="shared" si="0"/>
        <v>343.5</v>
      </c>
    </row>
    <row r="16" spans="1:5" ht="12.75">
      <c r="A16" s="2">
        <v>13</v>
      </c>
      <c r="B16" s="1" t="s">
        <v>23</v>
      </c>
      <c r="C16" s="11">
        <f>406.97-15-15+15-3+116.8</f>
        <v>505.77000000000004</v>
      </c>
      <c r="D16" s="11">
        <v>0</v>
      </c>
      <c r="E16" s="11">
        <f t="shared" si="0"/>
        <v>505.77000000000004</v>
      </c>
    </row>
    <row r="17" spans="1:5" ht="12.75">
      <c r="A17" s="2">
        <v>14</v>
      </c>
      <c r="B17" s="1" t="s">
        <v>17</v>
      </c>
      <c r="C17" s="11">
        <v>216.54</v>
      </c>
      <c r="D17" s="11">
        <v>0</v>
      </c>
      <c r="E17" s="11">
        <f t="shared" si="0"/>
        <v>216.54</v>
      </c>
    </row>
    <row r="18" spans="1:5" ht="12.75">
      <c r="A18" s="2">
        <v>15</v>
      </c>
      <c r="B18" s="1" t="s">
        <v>18</v>
      </c>
      <c r="C18" s="11">
        <v>120</v>
      </c>
      <c r="D18" s="11">
        <v>0</v>
      </c>
      <c r="E18" s="11">
        <f t="shared" si="0"/>
        <v>120</v>
      </c>
    </row>
    <row r="19" spans="1:5" ht="12.75">
      <c r="A19" s="2">
        <v>16</v>
      </c>
      <c r="B19" s="1" t="s">
        <v>19</v>
      </c>
      <c r="C19" s="11">
        <v>104</v>
      </c>
      <c r="D19" s="11">
        <v>0</v>
      </c>
      <c r="E19" s="11">
        <f t="shared" si="0"/>
        <v>104</v>
      </c>
    </row>
    <row r="20" spans="1:5" ht="12.75">
      <c r="A20" s="2">
        <v>17</v>
      </c>
      <c r="B20" s="8" t="s">
        <v>27</v>
      </c>
      <c r="C20" s="11">
        <f>182-6</f>
        <v>176</v>
      </c>
      <c r="D20" s="11">
        <v>0</v>
      </c>
      <c r="E20" s="11">
        <f>C20</f>
        <v>176</v>
      </c>
    </row>
    <row r="21" spans="1:5" ht="12.75">
      <c r="A21" s="2">
        <v>18</v>
      </c>
      <c r="B21" s="8" t="s">
        <v>20</v>
      </c>
      <c r="C21" s="11">
        <f>190+20.5</f>
        <v>210.5</v>
      </c>
      <c r="D21" s="11">
        <v>0</v>
      </c>
      <c r="E21" s="11">
        <f t="shared" si="0"/>
        <v>210.5</v>
      </c>
    </row>
    <row r="22" spans="1:5" ht="12.75">
      <c r="A22" s="2">
        <v>19</v>
      </c>
      <c r="B22" s="8" t="s">
        <v>21</v>
      </c>
      <c r="C22" s="11">
        <v>200</v>
      </c>
      <c r="D22" s="11">
        <v>0</v>
      </c>
      <c r="E22" s="11">
        <f t="shared" si="0"/>
        <v>200</v>
      </c>
    </row>
    <row r="23" spans="1:5" ht="12.75">
      <c r="A23" s="2">
        <v>20</v>
      </c>
      <c r="B23" s="8" t="s">
        <v>22</v>
      </c>
      <c r="C23" s="11">
        <f>192.5-7</f>
        <v>185.5</v>
      </c>
      <c r="D23" s="16">
        <v>20</v>
      </c>
      <c r="E23" s="11">
        <f t="shared" si="0"/>
        <v>165.5</v>
      </c>
    </row>
    <row r="24" spans="1:5" ht="12.75">
      <c r="A24" s="2">
        <v>21</v>
      </c>
      <c r="B24" s="14" t="s">
        <v>26</v>
      </c>
      <c r="C24" s="11">
        <f>460.51+45</f>
        <v>505.51</v>
      </c>
      <c r="D24" s="11">
        <v>0</v>
      </c>
      <c r="E24" s="11">
        <f t="shared" si="0"/>
        <v>505.51</v>
      </c>
    </row>
    <row r="25" spans="1:5" ht="12.75">
      <c r="A25" s="2">
        <v>22</v>
      </c>
      <c r="B25" s="14" t="s">
        <v>24</v>
      </c>
      <c r="C25" s="11">
        <f>714-10-10-3-7</f>
        <v>684</v>
      </c>
      <c r="D25" s="13">
        <v>0</v>
      </c>
      <c r="E25" s="11">
        <f t="shared" si="0"/>
        <v>684</v>
      </c>
    </row>
    <row r="26" spans="2:5" ht="18.75" customHeight="1">
      <c r="B26" s="5" t="s">
        <v>5</v>
      </c>
      <c r="C26" s="7">
        <f>SUM(C4:C25)</f>
        <v>5253.19</v>
      </c>
      <c r="D26" s="7">
        <f>SUM(D4:D25)</f>
        <v>113</v>
      </c>
      <c r="E26" s="7">
        <f>SUM(E4:E25)</f>
        <v>5140.19</v>
      </c>
    </row>
    <row r="27" spans="3:7" ht="12.75">
      <c r="C27" s="12"/>
      <c r="G27" s="9"/>
    </row>
    <row r="28" spans="2:7" ht="49.5" customHeight="1">
      <c r="B28" t="s">
        <v>29</v>
      </c>
      <c r="D28" s="6" t="s">
        <v>30</v>
      </c>
      <c r="E28" s="9"/>
      <c r="G28" s="9"/>
    </row>
    <row r="30" spans="3:8" ht="12.75">
      <c r="C30" s="9"/>
      <c r="H30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8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H30"/>
  <sheetViews>
    <sheetView view="pageBreakPreview" zoomScaleSheetLayoutView="100" zoomScalePageLayoutView="0" workbookViewId="0" topLeftCell="A1">
      <selection activeCell="C32" sqref="C32"/>
    </sheetView>
  </sheetViews>
  <sheetFormatPr defaultColWidth="9.00390625" defaultRowHeight="12.75"/>
  <cols>
    <col min="1" max="1" width="5.125" style="0" customWidth="1"/>
    <col min="2" max="2" width="19.375" style="0" customWidth="1"/>
    <col min="3" max="3" width="29.625" style="0" customWidth="1"/>
    <col min="4" max="4" width="17.75390625" style="0" customWidth="1"/>
    <col min="5" max="5" width="26.375" style="0" customWidth="1"/>
  </cols>
  <sheetData>
    <row r="1" spans="1:5" ht="63" customHeight="1">
      <c r="A1" s="55" t="s">
        <v>53</v>
      </c>
      <c r="B1" s="55"/>
      <c r="C1" s="55"/>
      <c r="D1" s="55"/>
      <c r="E1" s="55"/>
    </row>
    <row r="2" spans="1:5" ht="77.25" customHeight="1">
      <c r="A2" s="34" t="s">
        <v>0</v>
      </c>
      <c r="B2" s="35" t="s">
        <v>1</v>
      </c>
      <c r="C2" s="35" t="s">
        <v>2</v>
      </c>
      <c r="D2" s="35" t="s">
        <v>4</v>
      </c>
      <c r="E2" s="35" t="s">
        <v>3</v>
      </c>
    </row>
    <row r="3" spans="1:5" ht="20.25" customHeight="1">
      <c r="A3" s="36">
        <v>1</v>
      </c>
      <c r="B3" s="36">
        <v>2</v>
      </c>
      <c r="C3" s="36">
        <v>3</v>
      </c>
      <c r="D3" s="36">
        <v>4</v>
      </c>
      <c r="E3" s="36">
        <v>5</v>
      </c>
    </row>
    <row r="4" spans="1:5" ht="12.75">
      <c r="A4" s="17">
        <v>1</v>
      </c>
      <c r="B4" s="8" t="s">
        <v>6</v>
      </c>
      <c r="C4" s="17">
        <v>25.61</v>
      </c>
      <c r="D4" s="17">
        <v>0</v>
      </c>
      <c r="E4" s="17">
        <f aca="true" t="shared" si="0" ref="E4:E24">C4-D4</f>
        <v>25.61</v>
      </c>
    </row>
    <row r="5" spans="1:5" ht="12.75">
      <c r="A5" s="17">
        <v>2</v>
      </c>
      <c r="B5" s="8" t="s">
        <v>7</v>
      </c>
      <c r="C5" s="17">
        <v>65</v>
      </c>
      <c r="D5" s="21">
        <v>0</v>
      </c>
      <c r="E5" s="17">
        <f t="shared" si="0"/>
        <v>65</v>
      </c>
    </row>
    <row r="6" spans="1:5" ht="12.75">
      <c r="A6" s="17">
        <v>3</v>
      </c>
      <c r="B6" s="8" t="s">
        <v>8</v>
      </c>
      <c r="C6" s="23">
        <f>77.493+30</f>
        <v>107.493</v>
      </c>
      <c r="D6" s="21">
        <v>0</v>
      </c>
      <c r="E6" s="17">
        <f t="shared" si="0"/>
        <v>107.493</v>
      </c>
    </row>
    <row r="7" spans="1:5" ht="12.75">
      <c r="A7" s="17">
        <v>4</v>
      </c>
      <c r="B7" s="8" t="s">
        <v>9</v>
      </c>
      <c r="C7" s="17">
        <f>69.5+6</f>
        <v>75.5</v>
      </c>
      <c r="D7" s="17">
        <v>0</v>
      </c>
      <c r="E7" s="17">
        <f t="shared" si="0"/>
        <v>75.5</v>
      </c>
    </row>
    <row r="8" spans="1:5" ht="12.75">
      <c r="A8" s="17">
        <v>5</v>
      </c>
      <c r="B8" s="8" t="s">
        <v>51</v>
      </c>
      <c r="C8" s="17">
        <f>1260-496-5+240-10-150-14</f>
        <v>825</v>
      </c>
      <c r="D8" s="21">
        <v>0</v>
      </c>
      <c r="E8" s="17">
        <f t="shared" si="0"/>
        <v>825</v>
      </c>
    </row>
    <row r="9" spans="1:5" ht="12.75">
      <c r="A9" s="17">
        <v>6</v>
      </c>
      <c r="B9" s="8" t="s">
        <v>10</v>
      </c>
      <c r="C9" s="17">
        <v>77.9</v>
      </c>
      <c r="D9" s="17">
        <v>0</v>
      </c>
      <c r="E9" s="17">
        <f t="shared" si="0"/>
        <v>77.9</v>
      </c>
    </row>
    <row r="10" spans="1:5" ht="12.75">
      <c r="A10" s="17">
        <v>7</v>
      </c>
      <c r="B10" s="8" t="s">
        <v>54</v>
      </c>
      <c r="C10" s="17">
        <f>1260-(164-10+60)</f>
        <v>1046</v>
      </c>
      <c r="D10" s="18">
        <v>315</v>
      </c>
      <c r="E10" s="17">
        <f t="shared" si="0"/>
        <v>731</v>
      </c>
    </row>
    <row r="11" spans="1:5" ht="12.75">
      <c r="A11" s="17">
        <v>8</v>
      </c>
      <c r="B11" s="8" t="s">
        <v>12</v>
      </c>
      <c r="C11" s="17">
        <v>280</v>
      </c>
      <c r="D11" s="17">
        <v>0</v>
      </c>
      <c r="E11" s="17">
        <f t="shared" si="0"/>
        <v>280</v>
      </c>
    </row>
    <row r="12" spans="1:5" ht="12.75">
      <c r="A12" s="17">
        <v>9</v>
      </c>
      <c r="B12" s="8" t="s">
        <v>13</v>
      </c>
      <c r="C12" s="17">
        <f>376+5.06+0.025-15-5+8+10</f>
        <v>379.085</v>
      </c>
      <c r="D12" s="17">
        <v>0</v>
      </c>
      <c r="E12" s="17">
        <f t="shared" si="0"/>
        <v>379.085</v>
      </c>
    </row>
    <row r="13" spans="1:5" ht="12.75">
      <c r="A13" s="17">
        <v>10</v>
      </c>
      <c r="B13" s="8" t="s">
        <v>14</v>
      </c>
      <c r="C13" s="17">
        <v>60</v>
      </c>
      <c r="D13" s="17">
        <v>0</v>
      </c>
      <c r="E13" s="17">
        <f t="shared" si="0"/>
        <v>60</v>
      </c>
    </row>
    <row r="14" spans="1:5" ht="12.75">
      <c r="A14" s="17">
        <v>11</v>
      </c>
      <c r="B14" s="8" t="s">
        <v>15</v>
      </c>
      <c r="C14" s="17">
        <f>186.5-29-60</f>
        <v>97.5</v>
      </c>
      <c r="D14" s="17">
        <v>0</v>
      </c>
      <c r="E14" s="17">
        <f t="shared" si="0"/>
        <v>97.5</v>
      </c>
    </row>
    <row r="15" spans="1:5" ht="12.75">
      <c r="A15" s="17">
        <v>12</v>
      </c>
      <c r="B15" s="8" t="s">
        <v>16</v>
      </c>
      <c r="C15" s="17">
        <f>360.5-20+3-15</f>
        <v>328.5</v>
      </c>
      <c r="D15" s="17">
        <v>0</v>
      </c>
      <c r="E15" s="17">
        <f t="shared" si="0"/>
        <v>328.5</v>
      </c>
    </row>
    <row r="16" spans="1:5" ht="12.75">
      <c r="A16" s="17">
        <v>13</v>
      </c>
      <c r="B16" s="8" t="s">
        <v>23</v>
      </c>
      <c r="C16" s="17">
        <f>406.97-15-15+15-3+116.8+40</f>
        <v>545.77</v>
      </c>
      <c r="D16" s="17">
        <v>0</v>
      </c>
      <c r="E16" s="17">
        <f t="shared" si="0"/>
        <v>545.77</v>
      </c>
    </row>
    <row r="17" spans="1:5" ht="12.75">
      <c r="A17" s="17">
        <v>14</v>
      </c>
      <c r="B17" s="8" t="s">
        <v>17</v>
      </c>
      <c r="C17" s="17">
        <v>216.54</v>
      </c>
      <c r="D17" s="17">
        <v>0</v>
      </c>
      <c r="E17" s="17">
        <f t="shared" si="0"/>
        <v>216.54</v>
      </c>
    </row>
    <row r="18" spans="1:5" ht="12.75">
      <c r="A18" s="17">
        <v>15</v>
      </c>
      <c r="B18" s="8" t="s">
        <v>18</v>
      </c>
      <c r="C18" s="17">
        <f>120-30</f>
        <v>90</v>
      </c>
      <c r="D18" s="17">
        <v>0</v>
      </c>
      <c r="E18" s="17">
        <f t="shared" si="0"/>
        <v>90</v>
      </c>
    </row>
    <row r="19" spans="1:5" ht="12.75">
      <c r="A19" s="17">
        <v>16</v>
      </c>
      <c r="B19" s="8" t="s">
        <v>19</v>
      </c>
      <c r="C19" s="17">
        <f>104-10</f>
        <v>94</v>
      </c>
      <c r="D19" s="40">
        <v>0</v>
      </c>
      <c r="E19" s="17">
        <f t="shared" si="0"/>
        <v>94</v>
      </c>
    </row>
    <row r="20" spans="1:5" ht="12.75">
      <c r="A20" s="17">
        <v>17</v>
      </c>
      <c r="B20" s="45" t="s">
        <v>27</v>
      </c>
      <c r="C20" s="40">
        <f>182-6-3-5-7-6-6-6-15-15-15-3-10</f>
        <v>85</v>
      </c>
      <c r="D20" s="40">
        <v>0</v>
      </c>
      <c r="E20" s="17">
        <f>C20</f>
        <v>85</v>
      </c>
    </row>
    <row r="21" spans="1:5" ht="12.75">
      <c r="A21" s="17">
        <v>18</v>
      </c>
      <c r="B21" s="8" t="s">
        <v>20</v>
      </c>
      <c r="C21" s="17">
        <f>190+20.5</f>
        <v>210.5</v>
      </c>
      <c r="D21" s="17">
        <v>0</v>
      </c>
      <c r="E21" s="17">
        <f t="shared" si="0"/>
        <v>210.5</v>
      </c>
    </row>
    <row r="22" spans="1:5" ht="12.75">
      <c r="A22" s="17">
        <v>19</v>
      </c>
      <c r="B22" s="8" t="s">
        <v>21</v>
      </c>
      <c r="C22" s="17">
        <f>250*0.9</f>
        <v>225</v>
      </c>
      <c r="D22" s="17">
        <v>0</v>
      </c>
      <c r="E22" s="17">
        <f t="shared" si="0"/>
        <v>225</v>
      </c>
    </row>
    <row r="23" spans="1:5" ht="12.75">
      <c r="A23" s="17">
        <v>20</v>
      </c>
      <c r="B23" s="8" t="s">
        <v>22</v>
      </c>
      <c r="C23" s="17">
        <f>192.5-7-6.6</f>
        <v>178.9</v>
      </c>
      <c r="D23" s="21">
        <v>0</v>
      </c>
      <c r="E23" s="17">
        <f t="shared" si="0"/>
        <v>178.9</v>
      </c>
    </row>
    <row r="24" spans="1:5" ht="12.75">
      <c r="A24" s="17">
        <v>21</v>
      </c>
      <c r="B24" s="8" t="s">
        <v>26</v>
      </c>
      <c r="C24" s="17">
        <f>460.51+45</f>
        <v>505.51</v>
      </c>
      <c r="D24" s="17">
        <v>90</v>
      </c>
      <c r="E24" s="17">
        <f t="shared" si="0"/>
        <v>415.51</v>
      </c>
    </row>
    <row r="25" spans="1:5" ht="12.75">
      <c r="A25" s="17">
        <v>22</v>
      </c>
      <c r="B25" s="8" t="s">
        <v>24</v>
      </c>
      <c r="C25" s="17">
        <f>659-10-60-5-5-30-5-15-15-10-5-15-(2*15)-15-15-10</f>
        <v>414</v>
      </c>
      <c r="D25" s="21">
        <v>0</v>
      </c>
      <c r="E25" s="17">
        <f>454-15-15-10</f>
        <v>414</v>
      </c>
    </row>
    <row r="26" spans="1:5" ht="18.75" customHeight="1">
      <c r="A26" s="28"/>
      <c r="B26" s="37" t="s">
        <v>5</v>
      </c>
      <c r="C26" s="26">
        <f>SUM(C4:C25)</f>
        <v>5932.808</v>
      </c>
      <c r="D26" s="26">
        <f>SUM(D4:D25)</f>
        <v>405</v>
      </c>
      <c r="E26" s="26">
        <f>SUM(E4:E25)</f>
        <v>5527.808</v>
      </c>
    </row>
    <row r="27" spans="1:7" ht="12.75">
      <c r="A27" s="28"/>
      <c r="B27" s="28"/>
      <c r="C27" s="27"/>
      <c r="D27" s="28"/>
      <c r="E27" s="28"/>
      <c r="G27" s="9"/>
    </row>
    <row r="28" spans="1:7" s="53" customFormat="1" ht="49.5" customHeight="1">
      <c r="A28" s="50"/>
      <c r="B28" s="50" t="s">
        <v>29</v>
      </c>
      <c r="C28" s="50"/>
      <c r="D28" s="51" t="s">
        <v>30</v>
      </c>
      <c r="E28" s="52"/>
      <c r="G28" s="54"/>
    </row>
    <row r="30" spans="3:8" ht="12.75">
      <c r="C30" s="9"/>
      <c r="E30" s="31"/>
      <c r="H30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8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H30"/>
  <sheetViews>
    <sheetView view="pageBreakPreview" zoomScaleSheetLayoutView="100" zoomScalePageLayoutView="0" workbookViewId="0" topLeftCell="A1">
      <selection activeCell="E29" sqref="E29"/>
    </sheetView>
  </sheetViews>
  <sheetFormatPr defaultColWidth="9.00390625" defaultRowHeight="12.75"/>
  <cols>
    <col min="1" max="1" width="5.125" style="0" customWidth="1"/>
    <col min="2" max="2" width="19.375" style="0" customWidth="1"/>
    <col min="3" max="3" width="29.625" style="0" customWidth="1"/>
    <col min="4" max="4" width="17.75390625" style="0" customWidth="1"/>
    <col min="5" max="5" width="26.375" style="0" customWidth="1"/>
  </cols>
  <sheetData>
    <row r="1" spans="1:5" ht="63" customHeight="1">
      <c r="A1" s="55" t="s">
        <v>50</v>
      </c>
      <c r="B1" s="55"/>
      <c r="C1" s="55"/>
      <c r="D1" s="55"/>
      <c r="E1" s="55"/>
    </row>
    <row r="2" spans="1:5" ht="77.25" customHeight="1">
      <c r="A2" s="34" t="s">
        <v>0</v>
      </c>
      <c r="B2" s="35" t="s">
        <v>1</v>
      </c>
      <c r="C2" s="35" t="s">
        <v>2</v>
      </c>
      <c r="D2" s="35" t="s">
        <v>4</v>
      </c>
      <c r="E2" s="35" t="s">
        <v>3</v>
      </c>
    </row>
    <row r="3" spans="1:5" ht="20.25" customHeight="1">
      <c r="A3" s="36">
        <v>1</v>
      </c>
      <c r="B3" s="36">
        <v>2</v>
      </c>
      <c r="C3" s="36">
        <v>3</v>
      </c>
      <c r="D3" s="36">
        <v>4</v>
      </c>
      <c r="E3" s="36">
        <v>5</v>
      </c>
    </row>
    <row r="4" spans="1:5" ht="12.75">
      <c r="A4" s="17">
        <v>1</v>
      </c>
      <c r="B4" s="8" t="s">
        <v>6</v>
      </c>
      <c r="C4" s="17">
        <v>25.61</v>
      </c>
      <c r="D4" s="17">
        <v>0</v>
      </c>
      <c r="E4" s="17">
        <f aca="true" t="shared" si="0" ref="E4:E24">C4-D4</f>
        <v>25.61</v>
      </c>
    </row>
    <row r="5" spans="1:5" ht="12.75">
      <c r="A5" s="17">
        <v>2</v>
      </c>
      <c r="B5" s="8" t="s">
        <v>7</v>
      </c>
      <c r="C5" s="17">
        <v>65</v>
      </c>
      <c r="D5" s="21">
        <v>0</v>
      </c>
      <c r="E5" s="17">
        <f t="shared" si="0"/>
        <v>65</v>
      </c>
    </row>
    <row r="6" spans="1:5" ht="12.75">
      <c r="A6" s="17">
        <v>3</v>
      </c>
      <c r="B6" s="8" t="s">
        <v>8</v>
      </c>
      <c r="C6" s="23">
        <f>77.493+30</f>
        <v>107.493</v>
      </c>
      <c r="D6" s="21">
        <v>0</v>
      </c>
      <c r="E6" s="17">
        <f t="shared" si="0"/>
        <v>107.493</v>
      </c>
    </row>
    <row r="7" spans="1:5" ht="12.75">
      <c r="A7" s="17">
        <v>4</v>
      </c>
      <c r="B7" s="8" t="s">
        <v>9</v>
      </c>
      <c r="C7" s="17">
        <f>69.5+6</f>
        <v>75.5</v>
      </c>
      <c r="D7" s="17">
        <v>0</v>
      </c>
      <c r="E7" s="17">
        <f t="shared" si="0"/>
        <v>75.5</v>
      </c>
    </row>
    <row r="8" spans="1:5" ht="12.75">
      <c r="A8" s="17">
        <v>5</v>
      </c>
      <c r="B8" s="8" t="s">
        <v>51</v>
      </c>
      <c r="C8" s="17">
        <f>1260-496-5+240-10-150-14</f>
        <v>825</v>
      </c>
      <c r="D8" s="21">
        <v>0</v>
      </c>
      <c r="E8" s="17">
        <f t="shared" si="0"/>
        <v>825</v>
      </c>
    </row>
    <row r="9" spans="1:5" ht="12.75">
      <c r="A9" s="17">
        <v>6</v>
      </c>
      <c r="B9" s="8" t="s">
        <v>10</v>
      </c>
      <c r="C9" s="17">
        <v>77.9</v>
      </c>
      <c r="D9" s="17">
        <v>0</v>
      </c>
      <c r="E9" s="17">
        <f t="shared" si="0"/>
        <v>77.9</v>
      </c>
    </row>
    <row r="10" spans="1:5" ht="12.75">
      <c r="A10" s="17">
        <v>7</v>
      </c>
      <c r="B10" s="8" t="s">
        <v>52</v>
      </c>
      <c r="C10" s="17">
        <f>1260-(164-10+60)</f>
        <v>1046</v>
      </c>
      <c r="D10" s="18">
        <v>315</v>
      </c>
      <c r="E10" s="17">
        <f t="shared" si="0"/>
        <v>731</v>
      </c>
    </row>
    <row r="11" spans="1:5" ht="12.75">
      <c r="A11" s="17">
        <v>8</v>
      </c>
      <c r="B11" s="8" t="s">
        <v>12</v>
      </c>
      <c r="C11" s="17">
        <v>280</v>
      </c>
      <c r="D11" s="17">
        <v>0</v>
      </c>
      <c r="E11" s="17">
        <f t="shared" si="0"/>
        <v>280</v>
      </c>
    </row>
    <row r="12" spans="1:5" ht="12.75">
      <c r="A12" s="17">
        <v>9</v>
      </c>
      <c r="B12" s="8" t="s">
        <v>13</v>
      </c>
      <c r="C12" s="17">
        <f>376+5.06+0.025-15-5+8+10</f>
        <v>379.085</v>
      </c>
      <c r="D12" s="17">
        <v>0</v>
      </c>
      <c r="E12" s="17">
        <f t="shared" si="0"/>
        <v>379.085</v>
      </c>
    </row>
    <row r="13" spans="1:5" ht="12.75">
      <c r="A13" s="17">
        <v>10</v>
      </c>
      <c r="B13" s="8" t="s">
        <v>14</v>
      </c>
      <c r="C13" s="17">
        <v>60</v>
      </c>
      <c r="D13" s="17">
        <v>0</v>
      </c>
      <c r="E13" s="17">
        <f t="shared" si="0"/>
        <v>60</v>
      </c>
    </row>
    <row r="14" spans="1:5" ht="12.75">
      <c r="A14" s="17">
        <v>11</v>
      </c>
      <c r="B14" s="8" t="s">
        <v>15</v>
      </c>
      <c r="C14" s="17">
        <f>186.5-29-60</f>
        <v>97.5</v>
      </c>
      <c r="D14" s="17">
        <v>0</v>
      </c>
      <c r="E14" s="17">
        <f t="shared" si="0"/>
        <v>97.5</v>
      </c>
    </row>
    <row r="15" spans="1:5" ht="12.75">
      <c r="A15" s="17">
        <v>12</v>
      </c>
      <c r="B15" s="8" t="s">
        <v>16</v>
      </c>
      <c r="C15" s="17">
        <f>360.5-20+3-15</f>
        <v>328.5</v>
      </c>
      <c r="D15" s="17">
        <v>0</v>
      </c>
      <c r="E15" s="17">
        <f t="shared" si="0"/>
        <v>328.5</v>
      </c>
    </row>
    <row r="16" spans="1:5" ht="12.75">
      <c r="A16" s="17">
        <v>13</v>
      </c>
      <c r="B16" s="8" t="s">
        <v>23</v>
      </c>
      <c r="C16" s="17">
        <f>406.97-15-15+15-3+116.8+40</f>
        <v>545.77</v>
      </c>
      <c r="D16" s="17">
        <v>0</v>
      </c>
      <c r="E16" s="17">
        <f t="shared" si="0"/>
        <v>545.77</v>
      </c>
    </row>
    <row r="17" spans="1:5" ht="12.75">
      <c r="A17" s="17">
        <v>14</v>
      </c>
      <c r="B17" s="8" t="s">
        <v>17</v>
      </c>
      <c r="C17" s="17">
        <v>216.54</v>
      </c>
      <c r="D17" s="17">
        <v>0</v>
      </c>
      <c r="E17" s="17">
        <f t="shared" si="0"/>
        <v>216.54</v>
      </c>
    </row>
    <row r="18" spans="1:5" ht="12.75">
      <c r="A18" s="17">
        <v>15</v>
      </c>
      <c r="B18" s="8" t="s">
        <v>18</v>
      </c>
      <c r="C18" s="17">
        <f>120-30</f>
        <v>90</v>
      </c>
      <c r="D18" s="17">
        <v>0</v>
      </c>
      <c r="E18" s="17">
        <f t="shared" si="0"/>
        <v>90</v>
      </c>
    </row>
    <row r="19" spans="1:5" ht="12.75">
      <c r="A19" s="17">
        <v>16</v>
      </c>
      <c r="B19" s="8" t="s">
        <v>19</v>
      </c>
      <c r="C19" s="17">
        <f>104-10</f>
        <v>94</v>
      </c>
      <c r="D19" s="40">
        <v>0</v>
      </c>
      <c r="E19" s="17">
        <f t="shared" si="0"/>
        <v>94</v>
      </c>
    </row>
    <row r="20" spans="1:5" ht="12.75">
      <c r="A20" s="17">
        <v>17</v>
      </c>
      <c r="B20" s="45" t="s">
        <v>27</v>
      </c>
      <c r="C20" s="40">
        <f>182-6-3-5-7-6-6-6-15-15-15-3-10</f>
        <v>85</v>
      </c>
      <c r="D20" s="40">
        <v>0</v>
      </c>
      <c r="E20" s="17">
        <f>C20</f>
        <v>85</v>
      </c>
    </row>
    <row r="21" spans="1:5" ht="12.75">
      <c r="A21" s="17">
        <v>18</v>
      </c>
      <c r="B21" s="8" t="s">
        <v>20</v>
      </c>
      <c r="C21" s="17">
        <f>190+20.5</f>
        <v>210.5</v>
      </c>
      <c r="D21" s="17">
        <v>0</v>
      </c>
      <c r="E21" s="17">
        <f t="shared" si="0"/>
        <v>210.5</v>
      </c>
    </row>
    <row r="22" spans="1:5" ht="12.75">
      <c r="A22" s="17">
        <v>19</v>
      </c>
      <c r="B22" s="8" t="s">
        <v>21</v>
      </c>
      <c r="C22" s="17">
        <f>250*0.9</f>
        <v>225</v>
      </c>
      <c r="D22" s="17">
        <v>0</v>
      </c>
      <c r="E22" s="17">
        <f t="shared" si="0"/>
        <v>225</v>
      </c>
    </row>
    <row r="23" spans="1:5" ht="12.75">
      <c r="A23" s="17">
        <v>20</v>
      </c>
      <c r="B23" s="8" t="s">
        <v>22</v>
      </c>
      <c r="C23" s="17">
        <f>192.5-7-6.6</f>
        <v>178.9</v>
      </c>
      <c r="D23" s="21">
        <v>0</v>
      </c>
      <c r="E23" s="17">
        <f t="shared" si="0"/>
        <v>178.9</v>
      </c>
    </row>
    <row r="24" spans="1:5" ht="12.75">
      <c r="A24" s="17">
        <v>21</v>
      </c>
      <c r="B24" s="8" t="s">
        <v>26</v>
      </c>
      <c r="C24" s="17">
        <f>460.51+45</f>
        <v>505.51</v>
      </c>
      <c r="D24" s="17">
        <v>0</v>
      </c>
      <c r="E24" s="17">
        <f t="shared" si="0"/>
        <v>505.51</v>
      </c>
    </row>
    <row r="25" spans="1:5" ht="12.75">
      <c r="A25" s="17">
        <v>22</v>
      </c>
      <c r="B25" s="8" t="s">
        <v>24</v>
      </c>
      <c r="C25" s="17">
        <f>659-10-60-5-5-30-5-15-15-10-5-15-(2*15)-15-15-10</f>
        <v>414</v>
      </c>
      <c r="D25" s="21">
        <v>0</v>
      </c>
      <c r="E25" s="17">
        <f>454-15-15-10</f>
        <v>414</v>
      </c>
    </row>
    <row r="26" spans="1:5" ht="18.75" customHeight="1">
      <c r="A26" s="28"/>
      <c r="B26" s="37" t="s">
        <v>5</v>
      </c>
      <c r="C26" s="26">
        <f>SUM(C4:C25)</f>
        <v>5932.808</v>
      </c>
      <c r="D26" s="26">
        <f>SUM(D4:D25)</f>
        <v>315</v>
      </c>
      <c r="E26" s="26">
        <f>SUM(E4:E25)</f>
        <v>5617.808</v>
      </c>
    </row>
    <row r="27" spans="1:7" ht="12.75">
      <c r="A27" s="28"/>
      <c r="B27" s="28"/>
      <c r="C27" s="27"/>
      <c r="D27" s="28"/>
      <c r="E27" s="28"/>
      <c r="G27" s="9"/>
    </row>
    <row r="28" spans="1:7" ht="49.5" customHeight="1">
      <c r="A28" s="28"/>
      <c r="B28" s="28" t="s">
        <v>29</v>
      </c>
      <c r="C28" s="28"/>
      <c r="D28" s="6" t="s">
        <v>30</v>
      </c>
      <c r="E28" s="38"/>
      <c r="G28" s="9"/>
    </row>
    <row r="30" spans="3:8" ht="12.75">
      <c r="C30" s="9"/>
      <c r="E30" s="31"/>
      <c r="H30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8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H30"/>
  <sheetViews>
    <sheetView view="pageBreakPreview" zoomScaleSheetLayoutView="100" zoomScalePageLayoutView="0" workbookViewId="0" topLeftCell="A1">
      <selection activeCell="H14" sqref="H14"/>
    </sheetView>
  </sheetViews>
  <sheetFormatPr defaultColWidth="9.00390625" defaultRowHeight="12.75"/>
  <cols>
    <col min="1" max="1" width="5.125" style="0" customWidth="1"/>
    <col min="2" max="2" width="19.375" style="0" customWidth="1"/>
    <col min="3" max="3" width="29.625" style="0" customWidth="1"/>
    <col min="4" max="4" width="17.75390625" style="0" customWidth="1"/>
    <col min="5" max="5" width="26.375" style="0" customWidth="1"/>
  </cols>
  <sheetData>
    <row r="1" spans="1:5" ht="63" customHeight="1">
      <c r="A1" s="55" t="s">
        <v>50</v>
      </c>
      <c r="B1" s="55"/>
      <c r="C1" s="55"/>
      <c r="D1" s="55"/>
      <c r="E1" s="55"/>
    </row>
    <row r="2" spans="1:5" ht="77.25" customHeight="1">
      <c r="A2" s="34" t="s">
        <v>0</v>
      </c>
      <c r="B2" s="35" t="s">
        <v>1</v>
      </c>
      <c r="C2" s="35" t="s">
        <v>2</v>
      </c>
      <c r="D2" s="35" t="s">
        <v>4</v>
      </c>
      <c r="E2" s="35" t="s">
        <v>3</v>
      </c>
    </row>
    <row r="3" spans="1:5" ht="20.25" customHeight="1">
      <c r="A3" s="36">
        <v>1</v>
      </c>
      <c r="B3" s="36">
        <v>2</v>
      </c>
      <c r="C3" s="36">
        <v>3</v>
      </c>
      <c r="D3" s="36">
        <v>4</v>
      </c>
      <c r="E3" s="36">
        <v>5</v>
      </c>
    </row>
    <row r="4" spans="1:5" ht="12.75">
      <c r="A4" s="17">
        <v>1</v>
      </c>
      <c r="B4" s="8" t="s">
        <v>6</v>
      </c>
      <c r="C4" s="17">
        <v>25.61</v>
      </c>
      <c r="D4" s="17">
        <v>0</v>
      </c>
      <c r="E4" s="17">
        <f aca="true" t="shared" si="0" ref="E4:E24">C4-D4</f>
        <v>25.61</v>
      </c>
    </row>
    <row r="5" spans="1:5" ht="12.75">
      <c r="A5" s="17">
        <v>2</v>
      </c>
      <c r="B5" s="8" t="s">
        <v>7</v>
      </c>
      <c r="C5" s="17">
        <v>65</v>
      </c>
      <c r="D5" s="21">
        <v>0</v>
      </c>
      <c r="E5" s="17">
        <f t="shared" si="0"/>
        <v>65</v>
      </c>
    </row>
    <row r="6" spans="1:5" ht="12.75">
      <c r="A6" s="17">
        <v>3</v>
      </c>
      <c r="B6" s="8" t="s">
        <v>8</v>
      </c>
      <c r="C6" s="23">
        <f>77.493+30</f>
        <v>107.493</v>
      </c>
      <c r="D6" s="21">
        <v>0</v>
      </c>
      <c r="E6" s="17">
        <f t="shared" si="0"/>
        <v>107.493</v>
      </c>
    </row>
    <row r="7" spans="1:5" ht="12.75">
      <c r="A7" s="17">
        <v>4</v>
      </c>
      <c r="B7" s="8" t="s">
        <v>9</v>
      </c>
      <c r="C7" s="17">
        <f>69.5+6</f>
        <v>75.5</v>
      </c>
      <c r="D7" s="17">
        <v>0</v>
      </c>
      <c r="E7" s="17">
        <f t="shared" si="0"/>
        <v>75.5</v>
      </c>
    </row>
    <row r="8" spans="1:5" ht="12.75">
      <c r="A8" s="17">
        <v>5</v>
      </c>
      <c r="B8" s="8" t="s">
        <v>51</v>
      </c>
      <c r="C8" s="17">
        <f>1260-496-5+240-10-150-14</f>
        <v>825</v>
      </c>
      <c r="D8" s="21">
        <v>0</v>
      </c>
      <c r="E8" s="17">
        <f t="shared" si="0"/>
        <v>825</v>
      </c>
    </row>
    <row r="9" spans="1:5" ht="12.75">
      <c r="A9" s="17">
        <v>6</v>
      </c>
      <c r="B9" s="8" t="s">
        <v>10</v>
      </c>
      <c r="C9" s="17">
        <v>77.9</v>
      </c>
      <c r="D9" s="17">
        <v>0</v>
      </c>
      <c r="E9" s="17">
        <f t="shared" si="0"/>
        <v>77.9</v>
      </c>
    </row>
    <row r="10" spans="1:5" ht="12.75">
      <c r="A10" s="17">
        <v>7</v>
      </c>
      <c r="B10" s="8" t="s">
        <v>52</v>
      </c>
      <c r="C10" s="17">
        <f>1260-(164-10+60)</f>
        <v>1046</v>
      </c>
      <c r="D10" s="18">
        <v>315</v>
      </c>
      <c r="E10" s="17">
        <f t="shared" si="0"/>
        <v>731</v>
      </c>
    </row>
    <row r="11" spans="1:5" ht="12.75">
      <c r="A11" s="17">
        <v>8</v>
      </c>
      <c r="B11" s="8" t="s">
        <v>12</v>
      </c>
      <c r="C11" s="17">
        <v>280</v>
      </c>
      <c r="D11" s="17">
        <v>0</v>
      </c>
      <c r="E11" s="17">
        <f t="shared" si="0"/>
        <v>280</v>
      </c>
    </row>
    <row r="12" spans="1:5" ht="12.75">
      <c r="A12" s="17">
        <v>9</v>
      </c>
      <c r="B12" s="8" t="s">
        <v>13</v>
      </c>
      <c r="C12" s="17">
        <f>376+5.06+0.025-15-5+8+10</f>
        <v>379.085</v>
      </c>
      <c r="D12" s="17">
        <v>0</v>
      </c>
      <c r="E12" s="17">
        <f t="shared" si="0"/>
        <v>379.085</v>
      </c>
    </row>
    <row r="13" spans="1:5" ht="12.75">
      <c r="A13" s="17">
        <v>10</v>
      </c>
      <c r="B13" s="8" t="s">
        <v>14</v>
      </c>
      <c r="C13" s="17">
        <v>60</v>
      </c>
      <c r="D13" s="17">
        <v>0</v>
      </c>
      <c r="E13" s="17">
        <f t="shared" si="0"/>
        <v>60</v>
      </c>
    </row>
    <row r="14" spans="1:5" ht="12.75">
      <c r="A14" s="17">
        <v>11</v>
      </c>
      <c r="B14" s="8" t="s">
        <v>15</v>
      </c>
      <c r="C14" s="17">
        <f>186.5-29-60</f>
        <v>97.5</v>
      </c>
      <c r="D14" s="17">
        <v>0</v>
      </c>
      <c r="E14" s="17">
        <f t="shared" si="0"/>
        <v>97.5</v>
      </c>
    </row>
    <row r="15" spans="1:5" ht="12.75">
      <c r="A15" s="17">
        <v>12</v>
      </c>
      <c r="B15" s="8" t="s">
        <v>16</v>
      </c>
      <c r="C15" s="17">
        <f>360.5-20+3-15</f>
        <v>328.5</v>
      </c>
      <c r="D15" s="17">
        <v>0</v>
      </c>
      <c r="E15" s="17">
        <f t="shared" si="0"/>
        <v>328.5</v>
      </c>
    </row>
    <row r="16" spans="1:5" ht="12.75">
      <c r="A16" s="17">
        <v>13</v>
      </c>
      <c r="B16" s="8" t="s">
        <v>23</v>
      </c>
      <c r="C16" s="17">
        <f>406.97-15-15+15-3+116.8+40</f>
        <v>545.77</v>
      </c>
      <c r="D16" s="17">
        <v>0</v>
      </c>
      <c r="E16" s="17">
        <f t="shared" si="0"/>
        <v>545.77</v>
      </c>
    </row>
    <row r="17" spans="1:5" ht="12.75">
      <c r="A17" s="17">
        <v>14</v>
      </c>
      <c r="B17" s="8" t="s">
        <v>17</v>
      </c>
      <c r="C17" s="17">
        <v>216.54</v>
      </c>
      <c r="D17" s="17">
        <v>0</v>
      </c>
      <c r="E17" s="17">
        <f t="shared" si="0"/>
        <v>216.54</v>
      </c>
    </row>
    <row r="18" spans="1:5" ht="12.75">
      <c r="A18" s="17">
        <v>15</v>
      </c>
      <c r="B18" s="8" t="s">
        <v>18</v>
      </c>
      <c r="C18" s="17">
        <f>120-30</f>
        <v>90</v>
      </c>
      <c r="D18" s="17">
        <v>0</v>
      </c>
      <c r="E18" s="17">
        <f t="shared" si="0"/>
        <v>90</v>
      </c>
    </row>
    <row r="19" spans="1:5" ht="12.75">
      <c r="A19" s="17">
        <v>16</v>
      </c>
      <c r="B19" s="8" t="s">
        <v>19</v>
      </c>
      <c r="C19" s="17">
        <f>104-10</f>
        <v>94</v>
      </c>
      <c r="D19" s="40">
        <v>0</v>
      </c>
      <c r="E19" s="17">
        <f t="shared" si="0"/>
        <v>94</v>
      </c>
    </row>
    <row r="20" spans="1:5" ht="12.75">
      <c r="A20" s="17">
        <v>17</v>
      </c>
      <c r="B20" s="45" t="s">
        <v>27</v>
      </c>
      <c r="C20" s="40">
        <f>182-6-3-5-7-6-6-6-15-15-15-3-10</f>
        <v>85</v>
      </c>
      <c r="D20" s="40">
        <v>0</v>
      </c>
      <c r="E20" s="17">
        <f>C20</f>
        <v>85</v>
      </c>
    </row>
    <row r="21" spans="1:5" ht="12.75">
      <c r="A21" s="17">
        <v>18</v>
      </c>
      <c r="B21" s="8" t="s">
        <v>20</v>
      </c>
      <c r="C21" s="17">
        <f>190+20.5</f>
        <v>210.5</v>
      </c>
      <c r="D21" s="17">
        <v>0</v>
      </c>
      <c r="E21" s="17">
        <f t="shared" si="0"/>
        <v>210.5</v>
      </c>
    </row>
    <row r="22" spans="1:5" ht="12.75">
      <c r="A22" s="17">
        <v>19</v>
      </c>
      <c r="B22" s="8" t="s">
        <v>21</v>
      </c>
      <c r="C22" s="17">
        <f>250*0.9</f>
        <v>225</v>
      </c>
      <c r="D22" s="17">
        <v>0</v>
      </c>
      <c r="E22" s="17">
        <f t="shared" si="0"/>
        <v>225</v>
      </c>
    </row>
    <row r="23" spans="1:5" ht="12.75">
      <c r="A23" s="17">
        <v>20</v>
      </c>
      <c r="B23" s="8" t="s">
        <v>22</v>
      </c>
      <c r="C23" s="17">
        <f>192.5-7-6.6</f>
        <v>178.9</v>
      </c>
      <c r="D23" s="21">
        <v>0</v>
      </c>
      <c r="E23" s="17">
        <f t="shared" si="0"/>
        <v>178.9</v>
      </c>
    </row>
    <row r="24" spans="1:5" ht="12.75">
      <c r="A24" s="17">
        <v>21</v>
      </c>
      <c r="B24" s="8" t="s">
        <v>26</v>
      </c>
      <c r="C24" s="17">
        <f>460.51+45</f>
        <v>505.51</v>
      </c>
      <c r="D24" s="17">
        <v>0</v>
      </c>
      <c r="E24" s="17">
        <f t="shared" si="0"/>
        <v>505.51</v>
      </c>
    </row>
    <row r="25" spans="1:5" ht="12.75">
      <c r="A25" s="17">
        <v>22</v>
      </c>
      <c r="B25" s="8" t="s">
        <v>24</v>
      </c>
      <c r="C25" s="17">
        <f>659-10-60-5-5-30-5-15-15-10-5-15-(2*15)-15-15-10</f>
        <v>414</v>
      </c>
      <c r="D25" s="21">
        <v>0</v>
      </c>
      <c r="E25" s="17">
        <f>454-15-15-10</f>
        <v>414</v>
      </c>
    </row>
    <row r="26" spans="1:5" ht="18.75" customHeight="1">
      <c r="A26" s="28"/>
      <c r="B26" s="37" t="s">
        <v>5</v>
      </c>
      <c r="C26" s="26">
        <f>SUM(C4:C25)</f>
        <v>5932.808</v>
      </c>
      <c r="D26" s="26">
        <f>SUM(D4:D25)</f>
        <v>315</v>
      </c>
      <c r="E26" s="26">
        <f>SUM(E4:E25)</f>
        <v>5617.808</v>
      </c>
    </row>
    <row r="27" spans="1:7" ht="12.75">
      <c r="A27" s="28"/>
      <c r="B27" s="28"/>
      <c r="C27" s="27"/>
      <c r="D27" s="28"/>
      <c r="E27" s="28"/>
      <c r="G27" s="9"/>
    </row>
    <row r="28" spans="1:7" ht="49.5" customHeight="1">
      <c r="A28" s="28"/>
      <c r="B28" s="28" t="s">
        <v>29</v>
      </c>
      <c r="C28" s="28"/>
      <c r="D28" s="6" t="s">
        <v>30</v>
      </c>
      <c r="E28" s="38"/>
      <c r="G28" s="9"/>
    </row>
    <row r="30" spans="3:8" ht="12.75">
      <c r="C30" s="9"/>
      <c r="E30" s="31"/>
      <c r="H30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8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H30"/>
  <sheetViews>
    <sheetView view="pageBreakPreview" zoomScaleSheetLayoutView="100" zoomScalePageLayoutView="0" workbookViewId="0" topLeftCell="A7">
      <selection activeCell="C38" sqref="C38"/>
    </sheetView>
  </sheetViews>
  <sheetFormatPr defaultColWidth="9.00390625" defaultRowHeight="12.75"/>
  <cols>
    <col min="1" max="1" width="5.125" style="0" customWidth="1"/>
    <col min="2" max="2" width="19.375" style="0" customWidth="1"/>
    <col min="3" max="3" width="29.625" style="0" customWidth="1"/>
    <col min="4" max="4" width="17.75390625" style="0" customWidth="1"/>
    <col min="5" max="5" width="26.375" style="0" customWidth="1"/>
  </cols>
  <sheetData>
    <row r="1" spans="1:5" ht="63" customHeight="1">
      <c r="A1" s="55" t="s">
        <v>47</v>
      </c>
      <c r="B1" s="55"/>
      <c r="C1" s="55"/>
      <c r="D1" s="55"/>
      <c r="E1" s="55"/>
    </row>
    <row r="2" spans="1:5" ht="77.25" customHeight="1">
      <c r="A2" s="34" t="s">
        <v>0</v>
      </c>
      <c r="B2" s="35" t="s">
        <v>1</v>
      </c>
      <c r="C2" s="35" t="s">
        <v>2</v>
      </c>
      <c r="D2" s="35" t="s">
        <v>4</v>
      </c>
      <c r="E2" s="35" t="s">
        <v>3</v>
      </c>
    </row>
    <row r="3" spans="1:5" ht="20.25" customHeight="1">
      <c r="A3" s="36">
        <v>1</v>
      </c>
      <c r="B3" s="36">
        <v>2</v>
      </c>
      <c r="C3" s="36">
        <v>3</v>
      </c>
      <c r="D3" s="36">
        <v>4</v>
      </c>
      <c r="E3" s="36">
        <v>5</v>
      </c>
    </row>
    <row r="4" spans="1:5" ht="12.75">
      <c r="A4" s="17">
        <v>1</v>
      </c>
      <c r="B4" s="8" t="s">
        <v>6</v>
      </c>
      <c r="C4" s="17">
        <v>25.61</v>
      </c>
      <c r="D4" s="17">
        <v>0</v>
      </c>
      <c r="E4" s="17">
        <f aca="true" t="shared" si="0" ref="E4:E25">C4-D4</f>
        <v>25.61</v>
      </c>
    </row>
    <row r="5" spans="1:5" ht="12.75">
      <c r="A5" s="17">
        <v>2</v>
      </c>
      <c r="B5" s="8" t="s">
        <v>7</v>
      </c>
      <c r="C5" s="17">
        <v>65</v>
      </c>
      <c r="D5" s="21">
        <v>0</v>
      </c>
      <c r="E5" s="17">
        <f t="shared" si="0"/>
        <v>65</v>
      </c>
    </row>
    <row r="6" spans="1:5" ht="12.75">
      <c r="A6" s="17">
        <v>3</v>
      </c>
      <c r="B6" s="8" t="s">
        <v>8</v>
      </c>
      <c r="C6" s="23">
        <f>77.493</f>
        <v>77.493</v>
      </c>
      <c r="D6" s="21">
        <v>0</v>
      </c>
      <c r="E6" s="17">
        <f t="shared" si="0"/>
        <v>77.493</v>
      </c>
    </row>
    <row r="7" spans="1:5" ht="12.75">
      <c r="A7" s="17">
        <v>4</v>
      </c>
      <c r="B7" s="8" t="s">
        <v>9</v>
      </c>
      <c r="C7" s="17">
        <f>69.5+6</f>
        <v>75.5</v>
      </c>
      <c r="D7" s="17">
        <v>0</v>
      </c>
      <c r="E7" s="17">
        <f t="shared" si="0"/>
        <v>75.5</v>
      </c>
    </row>
    <row r="8" spans="1:5" ht="12.75">
      <c r="A8" s="17">
        <v>5</v>
      </c>
      <c r="B8" s="8" t="s">
        <v>25</v>
      </c>
      <c r="C8" s="17">
        <f>720-496-5+240-10-150-14</f>
        <v>285</v>
      </c>
      <c r="D8" s="21">
        <v>0</v>
      </c>
      <c r="E8" s="17">
        <f t="shared" si="0"/>
        <v>285</v>
      </c>
    </row>
    <row r="9" spans="1:5" ht="12.75">
      <c r="A9" s="17">
        <v>6</v>
      </c>
      <c r="B9" s="8" t="s">
        <v>10</v>
      </c>
      <c r="C9" s="17">
        <v>77.9</v>
      </c>
      <c r="D9" s="17">
        <v>0</v>
      </c>
      <c r="E9" s="17">
        <f t="shared" si="0"/>
        <v>77.9</v>
      </c>
    </row>
    <row r="10" spans="1:5" ht="12.75">
      <c r="A10" s="17">
        <v>7</v>
      </c>
      <c r="B10" s="8" t="s">
        <v>11</v>
      </c>
      <c r="C10" s="17">
        <f>780-(164-10+60)</f>
        <v>566</v>
      </c>
      <c r="D10" s="18">
        <v>315</v>
      </c>
      <c r="E10" s="17">
        <f t="shared" si="0"/>
        <v>251</v>
      </c>
    </row>
    <row r="11" spans="1:5" ht="12.75">
      <c r="A11" s="17">
        <v>8</v>
      </c>
      <c r="B11" s="8" t="s">
        <v>12</v>
      </c>
      <c r="C11" s="17">
        <v>280</v>
      </c>
      <c r="D11" s="17">
        <v>0</v>
      </c>
      <c r="E11" s="17">
        <f t="shared" si="0"/>
        <v>280</v>
      </c>
    </row>
    <row r="12" spans="1:5" ht="12.75">
      <c r="A12" s="17">
        <v>9</v>
      </c>
      <c r="B12" s="8" t="s">
        <v>13</v>
      </c>
      <c r="C12" s="17">
        <f>376+5.06+0.025-15-5+8+10</f>
        <v>379.085</v>
      </c>
      <c r="D12" s="17">
        <v>0</v>
      </c>
      <c r="E12" s="17">
        <f t="shared" si="0"/>
        <v>379.085</v>
      </c>
    </row>
    <row r="13" spans="1:5" ht="12.75">
      <c r="A13" s="17">
        <v>10</v>
      </c>
      <c r="B13" s="8" t="s">
        <v>14</v>
      </c>
      <c r="C13" s="17">
        <v>60</v>
      </c>
      <c r="D13" s="17">
        <v>0</v>
      </c>
      <c r="E13" s="17">
        <f t="shared" si="0"/>
        <v>60</v>
      </c>
    </row>
    <row r="14" spans="1:5" ht="12.75">
      <c r="A14" s="17">
        <v>11</v>
      </c>
      <c r="B14" s="8" t="s">
        <v>15</v>
      </c>
      <c r="C14" s="17">
        <f>186.5-29-60</f>
        <v>97.5</v>
      </c>
      <c r="D14" s="17">
        <v>0</v>
      </c>
      <c r="E14" s="17">
        <f t="shared" si="0"/>
        <v>97.5</v>
      </c>
    </row>
    <row r="15" spans="1:5" ht="12.75">
      <c r="A15" s="17">
        <v>12</v>
      </c>
      <c r="B15" s="8" t="s">
        <v>16</v>
      </c>
      <c r="C15" s="17">
        <f>360.5-20+3-15</f>
        <v>328.5</v>
      </c>
      <c r="D15" s="17">
        <v>0</v>
      </c>
      <c r="E15" s="17">
        <f t="shared" si="0"/>
        <v>328.5</v>
      </c>
    </row>
    <row r="16" spans="1:5" ht="12.75">
      <c r="A16" s="17">
        <v>13</v>
      </c>
      <c r="B16" s="8" t="s">
        <v>23</v>
      </c>
      <c r="C16" s="17">
        <f>406.97-15-15+15-3+116.8+40-50</f>
        <v>495.77</v>
      </c>
      <c r="D16" s="17">
        <v>0</v>
      </c>
      <c r="E16" s="17">
        <f t="shared" si="0"/>
        <v>495.77</v>
      </c>
    </row>
    <row r="17" spans="1:5" ht="12.75">
      <c r="A17" s="17">
        <v>14</v>
      </c>
      <c r="B17" s="8" t="s">
        <v>17</v>
      </c>
      <c r="C17" s="17">
        <v>216.54</v>
      </c>
      <c r="D17" s="17">
        <v>0</v>
      </c>
      <c r="E17" s="17">
        <f t="shared" si="0"/>
        <v>216.54</v>
      </c>
    </row>
    <row r="18" spans="1:5" ht="12.75">
      <c r="A18" s="17">
        <v>15</v>
      </c>
      <c r="B18" s="8" t="s">
        <v>18</v>
      </c>
      <c r="C18" s="17">
        <f>120-30</f>
        <v>90</v>
      </c>
      <c r="D18" s="17">
        <v>0</v>
      </c>
      <c r="E18" s="17">
        <f t="shared" si="0"/>
        <v>90</v>
      </c>
    </row>
    <row r="19" spans="1:5" ht="12.75">
      <c r="A19" s="17">
        <v>16</v>
      </c>
      <c r="B19" s="8" t="s">
        <v>19</v>
      </c>
      <c r="C19" s="17">
        <v>15</v>
      </c>
      <c r="D19" s="17">
        <v>0</v>
      </c>
      <c r="E19" s="17">
        <f t="shared" si="0"/>
        <v>15</v>
      </c>
    </row>
    <row r="20" spans="1:5" ht="12.75">
      <c r="A20" s="17">
        <v>17</v>
      </c>
      <c r="B20" s="45" t="s">
        <v>27</v>
      </c>
      <c r="C20" s="40">
        <f>182-6-3-5-7-6-6-6-15-15-15-3-10</f>
        <v>85</v>
      </c>
      <c r="D20" s="40">
        <v>0</v>
      </c>
      <c r="E20" s="17">
        <f>C20</f>
        <v>85</v>
      </c>
    </row>
    <row r="21" spans="1:5" ht="12.75">
      <c r="A21" s="17">
        <v>18</v>
      </c>
      <c r="B21" s="8" t="s">
        <v>20</v>
      </c>
      <c r="C21" s="17">
        <f>190+20.5</f>
        <v>210.5</v>
      </c>
      <c r="D21" s="17">
        <v>0</v>
      </c>
      <c r="E21" s="17">
        <f t="shared" si="0"/>
        <v>210.5</v>
      </c>
    </row>
    <row r="22" spans="1:5" ht="12.75">
      <c r="A22" s="17">
        <v>19</v>
      </c>
      <c r="B22" s="8" t="s">
        <v>21</v>
      </c>
      <c r="C22" s="17">
        <f>250*0.9</f>
        <v>225</v>
      </c>
      <c r="D22" s="17">
        <v>0</v>
      </c>
      <c r="E22" s="17">
        <f t="shared" si="0"/>
        <v>225</v>
      </c>
    </row>
    <row r="23" spans="1:5" ht="12.75">
      <c r="A23" s="17">
        <v>20</v>
      </c>
      <c r="B23" s="8" t="s">
        <v>22</v>
      </c>
      <c r="C23" s="17">
        <f>192.5-7-6.6</f>
        <v>178.9</v>
      </c>
      <c r="D23" s="21">
        <v>0</v>
      </c>
      <c r="E23" s="17">
        <f t="shared" si="0"/>
        <v>178.9</v>
      </c>
    </row>
    <row r="24" spans="1:5" ht="12.75">
      <c r="A24" s="17">
        <v>21</v>
      </c>
      <c r="B24" s="8" t="s">
        <v>26</v>
      </c>
      <c r="C24" s="17">
        <f>460.51+105</f>
        <v>565.51</v>
      </c>
      <c r="D24" s="17">
        <v>0</v>
      </c>
      <c r="E24" s="17">
        <f t="shared" si="0"/>
        <v>565.51</v>
      </c>
    </row>
    <row r="25" spans="1:5" ht="12.75">
      <c r="A25" s="17">
        <v>22</v>
      </c>
      <c r="B25" s="8" t="s">
        <v>24</v>
      </c>
      <c r="C25" s="17">
        <f>659-10-60-5-5-30-5-15-15-10-5-15-(2*15)-60-10</f>
        <v>384</v>
      </c>
      <c r="D25" s="21">
        <v>0</v>
      </c>
      <c r="E25" s="17">
        <f t="shared" si="0"/>
        <v>384</v>
      </c>
    </row>
    <row r="26" spans="1:5" ht="18.75" customHeight="1">
      <c r="A26" s="28"/>
      <c r="B26" s="37" t="s">
        <v>5</v>
      </c>
      <c r="C26" s="26">
        <f>SUM(C4:C25)</f>
        <v>4783.808</v>
      </c>
      <c r="D26" s="26">
        <f>SUM(D4:D25)</f>
        <v>315</v>
      </c>
      <c r="E26" s="26">
        <v>4329.8</v>
      </c>
    </row>
    <row r="27" spans="1:7" ht="12.75">
      <c r="A27" s="28"/>
      <c r="B27" s="28"/>
      <c r="C27" s="27"/>
      <c r="D27" s="28"/>
      <c r="E27" s="28"/>
      <c r="G27" s="9"/>
    </row>
    <row r="28" spans="1:7" ht="49.5" customHeight="1">
      <c r="A28" s="28"/>
      <c r="B28" s="28" t="s">
        <v>48</v>
      </c>
      <c r="C28" s="28"/>
      <c r="D28" s="6" t="s">
        <v>49</v>
      </c>
      <c r="E28" s="38"/>
      <c r="G28" s="9"/>
    </row>
    <row r="30" spans="3:8" ht="12.75">
      <c r="C30" s="9"/>
      <c r="E30" s="31"/>
      <c r="H30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H30"/>
  <sheetViews>
    <sheetView view="pageBreakPreview" zoomScaleSheetLayoutView="100" zoomScalePageLayoutView="0" workbookViewId="0" topLeftCell="A1">
      <selection activeCell="E26" sqref="E26"/>
    </sheetView>
  </sheetViews>
  <sheetFormatPr defaultColWidth="9.00390625" defaultRowHeight="12.75"/>
  <cols>
    <col min="1" max="1" width="5.125" style="0" customWidth="1"/>
    <col min="2" max="2" width="19.375" style="0" customWidth="1"/>
    <col min="3" max="3" width="29.625" style="0" customWidth="1"/>
    <col min="4" max="4" width="17.75390625" style="0" customWidth="1"/>
    <col min="5" max="5" width="26.375" style="0" customWidth="1"/>
  </cols>
  <sheetData>
    <row r="1" spans="1:5" ht="63" customHeight="1">
      <c r="A1" s="55" t="s">
        <v>47</v>
      </c>
      <c r="B1" s="55"/>
      <c r="C1" s="55"/>
      <c r="D1" s="55"/>
      <c r="E1" s="55"/>
    </row>
    <row r="2" spans="1:5" ht="77.25" customHeight="1">
      <c r="A2" s="34" t="s">
        <v>0</v>
      </c>
      <c r="B2" s="35" t="s">
        <v>1</v>
      </c>
      <c r="C2" s="35" t="s">
        <v>2</v>
      </c>
      <c r="D2" s="35" t="s">
        <v>4</v>
      </c>
      <c r="E2" s="35" t="s">
        <v>3</v>
      </c>
    </row>
    <row r="3" spans="1:5" ht="20.25" customHeight="1">
      <c r="A3" s="36">
        <v>1</v>
      </c>
      <c r="B3" s="36">
        <v>2</v>
      </c>
      <c r="C3" s="36">
        <v>3</v>
      </c>
      <c r="D3" s="36">
        <v>4</v>
      </c>
      <c r="E3" s="36">
        <v>5</v>
      </c>
    </row>
    <row r="4" spans="1:5" ht="12.75">
      <c r="A4" s="17">
        <v>1</v>
      </c>
      <c r="B4" s="8" t="s">
        <v>6</v>
      </c>
      <c r="C4" s="17">
        <v>25.61</v>
      </c>
      <c r="D4" s="17">
        <v>0</v>
      </c>
      <c r="E4" s="17">
        <f aca="true" t="shared" si="0" ref="E4:E25">C4-D4</f>
        <v>25.61</v>
      </c>
    </row>
    <row r="5" spans="1:5" ht="12.75">
      <c r="A5" s="17">
        <v>2</v>
      </c>
      <c r="B5" s="8" t="s">
        <v>7</v>
      </c>
      <c r="C5" s="17">
        <v>65</v>
      </c>
      <c r="D5" s="21">
        <v>0</v>
      </c>
      <c r="E5" s="17">
        <f t="shared" si="0"/>
        <v>65</v>
      </c>
    </row>
    <row r="6" spans="1:5" ht="12.75">
      <c r="A6" s="17">
        <v>3</v>
      </c>
      <c r="B6" s="8" t="s">
        <v>8</v>
      </c>
      <c r="C6" s="23">
        <f>77.493+30</f>
        <v>107.493</v>
      </c>
      <c r="D6" s="21">
        <v>0</v>
      </c>
      <c r="E6" s="17">
        <f t="shared" si="0"/>
        <v>107.493</v>
      </c>
    </row>
    <row r="7" spans="1:5" ht="12.75">
      <c r="A7" s="17">
        <v>4</v>
      </c>
      <c r="B7" s="8" t="s">
        <v>9</v>
      </c>
      <c r="C7" s="17">
        <f>69.5+6</f>
        <v>75.5</v>
      </c>
      <c r="D7" s="17">
        <v>0</v>
      </c>
      <c r="E7" s="17">
        <f t="shared" si="0"/>
        <v>75.5</v>
      </c>
    </row>
    <row r="8" spans="1:5" ht="12.75">
      <c r="A8" s="17">
        <v>5</v>
      </c>
      <c r="B8" s="8" t="s">
        <v>25</v>
      </c>
      <c r="C8" s="17">
        <f>720-496-5+240-10-150-14</f>
        <v>285</v>
      </c>
      <c r="D8" s="21">
        <v>0</v>
      </c>
      <c r="E8" s="17">
        <f t="shared" si="0"/>
        <v>285</v>
      </c>
    </row>
    <row r="9" spans="1:5" ht="12.75">
      <c r="A9" s="17">
        <v>6</v>
      </c>
      <c r="B9" s="8" t="s">
        <v>10</v>
      </c>
      <c r="C9" s="17">
        <v>77.9</v>
      </c>
      <c r="D9" s="17">
        <v>0</v>
      </c>
      <c r="E9" s="17">
        <f t="shared" si="0"/>
        <v>77.9</v>
      </c>
    </row>
    <row r="10" spans="1:5" ht="12.75">
      <c r="A10" s="17">
        <v>7</v>
      </c>
      <c r="B10" s="8" t="s">
        <v>11</v>
      </c>
      <c r="C10" s="17">
        <f>780-(164-10+60)</f>
        <v>566</v>
      </c>
      <c r="D10" s="18">
        <v>315</v>
      </c>
      <c r="E10" s="17">
        <f t="shared" si="0"/>
        <v>251</v>
      </c>
    </row>
    <row r="11" spans="1:5" ht="12.75">
      <c r="A11" s="17">
        <v>8</v>
      </c>
      <c r="B11" s="8" t="s">
        <v>12</v>
      </c>
      <c r="C11" s="17">
        <v>280</v>
      </c>
      <c r="D11" s="17">
        <v>0</v>
      </c>
      <c r="E11" s="17">
        <f t="shared" si="0"/>
        <v>280</v>
      </c>
    </row>
    <row r="12" spans="1:5" ht="12.75">
      <c r="A12" s="17">
        <v>9</v>
      </c>
      <c r="B12" s="8" t="s">
        <v>13</v>
      </c>
      <c r="C12" s="17">
        <f>376+5.06+0.025-15-5+8+10</f>
        <v>379.085</v>
      </c>
      <c r="D12" s="17">
        <v>0</v>
      </c>
      <c r="E12" s="17">
        <f t="shared" si="0"/>
        <v>379.085</v>
      </c>
    </row>
    <row r="13" spans="1:5" ht="12.75">
      <c r="A13" s="17">
        <v>10</v>
      </c>
      <c r="B13" s="8" t="s">
        <v>14</v>
      </c>
      <c r="C13" s="17">
        <v>60</v>
      </c>
      <c r="D13" s="17">
        <v>0</v>
      </c>
      <c r="E13" s="17">
        <f t="shared" si="0"/>
        <v>60</v>
      </c>
    </row>
    <row r="14" spans="1:5" ht="12.75">
      <c r="A14" s="17">
        <v>11</v>
      </c>
      <c r="B14" s="8" t="s">
        <v>15</v>
      </c>
      <c r="C14" s="17">
        <f>186.5-29-60</f>
        <v>97.5</v>
      </c>
      <c r="D14" s="17">
        <v>0</v>
      </c>
      <c r="E14" s="17">
        <f t="shared" si="0"/>
        <v>97.5</v>
      </c>
    </row>
    <row r="15" spans="1:5" ht="12.75">
      <c r="A15" s="17">
        <v>12</v>
      </c>
      <c r="B15" s="8" t="s">
        <v>16</v>
      </c>
      <c r="C15" s="17">
        <f>360.5-20+3-15</f>
        <v>328.5</v>
      </c>
      <c r="D15" s="17">
        <v>0</v>
      </c>
      <c r="E15" s="17">
        <f t="shared" si="0"/>
        <v>328.5</v>
      </c>
    </row>
    <row r="16" spans="1:5" ht="12.75">
      <c r="A16" s="17">
        <v>13</v>
      </c>
      <c r="B16" s="8" t="s">
        <v>23</v>
      </c>
      <c r="C16" s="17">
        <f>406.97-15-15+15-3+116.8+40</f>
        <v>545.77</v>
      </c>
      <c r="D16" s="17">
        <v>0</v>
      </c>
      <c r="E16" s="17">
        <f t="shared" si="0"/>
        <v>545.77</v>
      </c>
    </row>
    <row r="17" spans="1:5" ht="12.75">
      <c r="A17" s="17">
        <v>14</v>
      </c>
      <c r="B17" s="8" t="s">
        <v>17</v>
      </c>
      <c r="C17" s="17">
        <v>216.54</v>
      </c>
      <c r="D17" s="17">
        <v>0</v>
      </c>
      <c r="E17" s="17">
        <f t="shared" si="0"/>
        <v>216.54</v>
      </c>
    </row>
    <row r="18" spans="1:5" ht="12.75">
      <c r="A18" s="17">
        <v>15</v>
      </c>
      <c r="B18" s="8" t="s">
        <v>18</v>
      </c>
      <c r="C18" s="17">
        <f>120-30</f>
        <v>90</v>
      </c>
      <c r="D18" s="17">
        <v>0</v>
      </c>
      <c r="E18" s="17">
        <f t="shared" si="0"/>
        <v>90</v>
      </c>
    </row>
    <row r="19" spans="1:5" ht="12.75">
      <c r="A19" s="17">
        <v>16</v>
      </c>
      <c r="B19" s="8" t="s">
        <v>19</v>
      </c>
      <c r="C19" s="17">
        <f>104-10</f>
        <v>94</v>
      </c>
      <c r="D19" s="17">
        <v>30</v>
      </c>
      <c r="E19" s="17">
        <f t="shared" si="0"/>
        <v>64</v>
      </c>
    </row>
    <row r="20" spans="1:5" ht="12.75">
      <c r="A20" s="17">
        <v>17</v>
      </c>
      <c r="B20" s="45" t="s">
        <v>27</v>
      </c>
      <c r="C20" s="40">
        <f>182-6-3-5-7-6-6-6-15-15-15-3-10</f>
        <v>85</v>
      </c>
      <c r="D20" s="40">
        <v>0</v>
      </c>
      <c r="E20" s="17">
        <f>C20</f>
        <v>85</v>
      </c>
    </row>
    <row r="21" spans="1:5" ht="12.75">
      <c r="A21" s="17">
        <v>18</v>
      </c>
      <c r="B21" s="8" t="s">
        <v>20</v>
      </c>
      <c r="C21" s="17">
        <f>190+20.5</f>
        <v>210.5</v>
      </c>
      <c r="D21" s="17">
        <v>0</v>
      </c>
      <c r="E21" s="17">
        <f t="shared" si="0"/>
        <v>210.5</v>
      </c>
    </row>
    <row r="22" spans="1:5" ht="12.75">
      <c r="A22" s="17">
        <v>19</v>
      </c>
      <c r="B22" s="8" t="s">
        <v>21</v>
      </c>
      <c r="C22" s="17">
        <f>250*0.9</f>
        <v>225</v>
      </c>
      <c r="D22" s="17">
        <v>0</v>
      </c>
      <c r="E22" s="17">
        <f t="shared" si="0"/>
        <v>225</v>
      </c>
    </row>
    <row r="23" spans="1:5" ht="12.75">
      <c r="A23" s="17">
        <v>20</v>
      </c>
      <c r="B23" s="8" t="s">
        <v>22</v>
      </c>
      <c r="C23" s="17">
        <f>192.5-7-6.6</f>
        <v>178.9</v>
      </c>
      <c r="D23" s="21">
        <v>0</v>
      </c>
      <c r="E23" s="17">
        <f t="shared" si="0"/>
        <v>178.9</v>
      </c>
    </row>
    <row r="24" spans="1:5" ht="12.75">
      <c r="A24" s="17">
        <v>21</v>
      </c>
      <c r="B24" s="8" t="s">
        <v>26</v>
      </c>
      <c r="C24" s="17">
        <f>460.51+45</f>
        <v>505.51</v>
      </c>
      <c r="D24" s="17">
        <v>0</v>
      </c>
      <c r="E24" s="17">
        <f t="shared" si="0"/>
        <v>505.51</v>
      </c>
    </row>
    <row r="25" spans="1:5" ht="12.75">
      <c r="A25" s="17">
        <v>22</v>
      </c>
      <c r="B25" s="44" t="s">
        <v>24</v>
      </c>
      <c r="C25" s="15">
        <f>659-10-60-5-5-30-5-15-15-10-5-15-(2*15)</f>
        <v>454</v>
      </c>
      <c r="D25" s="25">
        <v>0</v>
      </c>
      <c r="E25" s="15">
        <f t="shared" si="0"/>
        <v>454</v>
      </c>
    </row>
    <row r="26" spans="1:5" ht="18.75" customHeight="1">
      <c r="A26" s="28"/>
      <c r="B26" s="37" t="s">
        <v>5</v>
      </c>
      <c r="C26" s="26">
        <f>SUM(C4:C25)</f>
        <v>4952.808</v>
      </c>
      <c r="D26" s="26">
        <f>SUM(D4:D25)</f>
        <v>345</v>
      </c>
      <c r="E26" s="26">
        <f>SUM(E4:E25)</f>
        <v>4607.808</v>
      </c>
    </row>
    <row r="27" spans="1:7" ht="12.75">
      <c r="A27" s="28"/>
      <c r="B27" s="28"/>
      <c r="C27" s="27"/>
      <c r="D27" s="28"/>
      <c r="E27" s="28"/>
      <c r="G27" s="9"/>
    </row>
    <row r="28" spans="1:7" ht="49.5" customHeight="1">
      <c r="A28" s="28"/>
      <c r="B28" s="28" t="s">
        <v>48</v>
      </c>
      <c r="C28" s="28"/>
      <c r="D28" s="6" t="s">
        <v>49</v>
      </c>
      <c r="E28" s="38"/>
      <c r="G28" s="9"/>
    </row>
    <row r="30" spans="3:8" ht="12.75">
      <c r="C30" s="9"/>
      <c r="E30" s="31"/>
      <c r="H30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8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H30"/>
  <sheetViews>
    <sheetView view="pageBreakPreview" zoomScaleSheetLayoutView="100" zoomScalePageLayoutView="0" workbookViewId="0" topLeftCell="A1">
      <selection activeCell="D11" sqref="D11"/>
    </sheetView>
  </sheetViews>
  <sheetFormatPr defaultColWidth="9.00390625" defaultRowHeight="12.75"/>
  <cols>
    <col min="1" max="1" width="5.125" style="0" customWidth="1"/>
    <col min="2" max="2" width="19.375" style="0" customWidth="1"/>
    <col min="3" max="3" width="29.625" style="0" customWidth="1"/>
    <col min="4" max="4" width="17.75390625" style="0" customWidth="1"/>
    <col min="5" max="5" width="26.375" style="0" customWidth="1"/>
  </cols>
  <sheetData>
    <row r="1" spans="1:5" ht="63" customHeight="1">
      <c r="A1" s="55" t="s">
        <v>46</v>
      </c>
      <c r="B1" s="55"/>
      <c r="C1" s="55"/>
      <c r="D1" s="55"/>
      <c r="E1" s="55"/>
    </row>
    <row r="2" spans="1:5" ht="77.25" customHeight="1">
      <c r="A2" s="34" t="s">
        <v>0</v>
      </c>
      <c r="B2" s="35" t="s">
        <v>1</v>
      </c>
      <c r="C2" s="35" t="s">
        <v>2</v>
      </c>
      <c r="D2" s="35" t="s">
        <v>4</v>
      </c>
      <c r="E2" s="35" t="s">
        <v>3</v>
      </c>
    </row>
    <row r="3" spans="1:5" ht="20.25" customHeight="1">
      <c r="A3" s="36">
        <v>1</v>
      </c>
      <c r="B3" s="36">
        <v>2</v>
      </c>
      <c r="C3" s="36">
        <v>3</v>
      </c>
      <c r="D3" s="36">
        <v>4</v>
      </c>
      <c r="E3" s="36">
        <v>5</v>
      </c>
    </row>
    <row r="4" spans="1:5" ht="12.75">
      <c r="A4" s="17">
        <v>1</v>
      </c>
      <c r="B4" s="8" t="s">
        <v>6</v>
      </c>
      <c r="C4" s="17">
        <v>25.61</v>
      </c>
      <c r="D4" s="17">
        <v>0</v>
      </c>
      <c r="E4" s="17">
        <f aca="true" t="shared" si="0" ref="E4:E25">C4-D4</f>
        <v>25.61</v>
      </c>
    </row>
    <row r="5" spans="1:5" ht="12.75">
      <c r="A5" s="17">
        <v>2</v>
      </c>
      <c r="B5" s="8" t="s">
        <v>7</v>
      </c>
      <c r="C5" s="17">
        <v>65</v>
      </c>
      <c r="D5" s="21">
        <v>0</v>
      </c>
      <c r="E5" s="17">
        <f t="shared" si="0"/>
        <v>65</v>
      </c>
    </row>
    <row r="6" spans="1:5" ht="12.75">
      <c r="A6" s="17">
        <v>3</v>
      </c>
      <c r="B6" s="8" t="s">
        <v>8</v>
      </c>
      <c r="C6" s="23">
        <f>155.26+8+3.27-3-10-0.007-5.53-12-57+3.5-5+60-40</f>
        <v>97.493</v>
      </c>
      <c r="D6" s="21">
        <v>20</v>
      </c>
      <c r="E6" s="17">
        <f t="shared" si="0"/>
        <v>77.493</v>
      </c>
    </row>
    <row r="7" spans="1:5" ht="12.75">
      <c r="A7" s="17">
        <v>4</v>
      </c>
      <c r="B7" s="8" t="s">
        <v>9</v>
      </c>
      <c r="C7" s="17">
        <f>69.5+6</f>
        <v>75.5</v>
      </c>
      <c r="D7" s="17">
        <v>0</v>
      </c>
      <c r="E7" s="17">
        <f t="shared" si="0"/>
        <v>75.5</v>
      </c>
    </row>
    <row r="8" spans="1:5" ht="12.75">
      <c r="A8" s="17">
        <v>5</v>
      </c>
      <c r="B8" s="8" t="s">
        <v>25</v>
      </c>
      <c r="C8" s="17">
        <f>720-496-5+240-10-150-14</f>
        <v>285</v>
      </c>
      <c r="D8" s="21">
        <v>0</v>
      </c>
      <c r="E8" s="17">
        <f t="shared" si="0"/>
        <v>285</v>
      </c>
    </row>
    <row r="9" spans="1:5" ht="12.75">
      <c r="A9" s="17">
        <v>6</v>
      </c>
      <c r="B9" s="8" t="s">
        <v>10</v>
      </c>
      <c r="C9" s="17">
        <v>77.9</v>
      </c>
      <c r="D9" s="17">
        <v>0</v>
      </c>
      <c r="E9" s="17">
        <f t="shared" si="0"/>
        <v>77.9</v>
      </c>
    </row>
    <row r="10" spans="1:5" ht="12.75">
      <c r="A10" s="17">
        <v>7</v>
      </c>
      <c r="B10" s="8" t="s">
        <v>11</v>
      </c>
      <c r="C10" s="17">
        <f>780-(164-10+60)</f>
        <v>566</v>
      </c>
      <c r="D10" s="18">
        <v>315</v>
      </c>
      <c r="E10" s="17">
        <f t="shared" si="0"/>
        <v>251</v>
      </c>
    </row>
    <row r="11" spans="1:5" ht="12.75">
      <c r="A11" s="17">
        <v>8</v>
      </c>
      <c r="B11" s="8" t="s">
        <v>12</v>
      </c>
      <c r="C11" s="17">
        <v>280</v>
      </c>
      <c r="D11" s="17">
        <v>0</v>
      </c>
      <c r="E11" s="17">
        <f t="shared" si="0"/>
        <v>280</v>
      </c>
    </row>
    <row r="12" spans="1:5" ht="12.75">
      <c r="A12" s="17">
        <v>9</v>
      </c>
      <c r="B12" s="8" t="s">
        <v>13</v>
      </c>
      <c r="C12" s="17">
        <f>376+5.06+0.025-15-5+8+10</f>
        <v>379.085</v>
      </c>
      <c r="D12" s="17">
        <v>0</v>
      </c>
      <c r="E12" s="17">
        <f t="shared" si="0"/>
        <v>379.085</v>
      </c>
    </row>
    <row r="13" spans="1:5" ht="12.75">
      <c r="A13" s="17">
        <v>10</v>
      </c>
      <c r="B13" s="8" t="s">
        <v>14</v>
      </c>
      <c r="C13" s="17">
        <v>60</v>
      </c>
      <c r="D13" s="17">
        <v>0</v>
      </c>
      <c r="E13" s="17">
        <f t="shared" si="0"/>
        <v>60</v>
      </c>
    </row>
    <row r="14" spans="1:5" ht="12.75">
      <c r="A14" s="17">
        <v>11</v>
      </c>
      <c r="B14" s="8" t="s">
        <v>15</v>
      </c>
      <c r="C14" s="17">
        <f>186.5-29-60</f>
        <v>97.5</v>
      </c>
      <c r="D14" s="17">
        <v>0</v>
      </c>
      <c r="E14" s="17">
        <f t="shared" si="0"/>
        <v>97.5</v>
      </c>
    </row>
    <row r="15" spans="1:5" ht="12.75">
      <c r="A15" s="17">
        <v>12</v>
      </c>
      <c r="B15" s="8" t="s">
        <v>16</v>
      </c>
      <c r="C15" s="17">
        <f>360.5-20+3-15</f>
        <v>328.5</v>
      </c>
      <c r="D15" s="17">
        <v>0</v>
      </c>
      <c r="E15" s="17">
        <f t="shared" si="0"/>
        <v>328.5</v>
      </c>
    </row>
    <row r="16" spans="1:5" ht="12.75">
      <c r="A16" s="17">
        <v>13</v>
      </c>
      <c r="B16" s="8" t="s">
        <v>23</v>
      </c>
      <c r="C16" s="17">
        <f>406.97-15-15+15-3+116.8+40</f>
        <v>545.77</v>
      </c>
      <c r="D16" s="17">
        <v>0</v>
      </c>
      <c r="E16" s="17">
        <f t="shared" si="0"/>
        <v>545.77</v>
      </c>
    </row>
    <row r="17" spans="1:5" ht="12.75">
      <c r="A17" s="17">
        <v>14</v>
      </c>
      <c r="B17" s="8" t="s">
        <v>17</v>
      </c>
      <c r="C17" s="17">
        <v>216.54</v>
      </c>
      <c r="D17" s="17">
        <v>0</v>
      </c>
      <c r="E17" s="17">
        <f t="shared" si="0"/>
        <v>216.54</v>
      </c>
    </row>
    <row r="18" spans="1:5" ht="12.75">
      <c r="A18" s="17">
        <v>15</v>
      </c>
      <c r="B18" s="8" t="s">
        <v>18</v>
      </c>
      <c r="C18" s="17">
        <f>120-30</f>
        <v>90</v>
      </c>
      <c r="D18" s="17">
        <v>0</v>
      </c>
      <c r="E18" s="17">
        <f t="shared" si="0"/>
        <v>90</v>
      </c>
    </row>
    <row r="19" spans="1:5" ht="12.75">
      <c r="A19" s="17">
        <v>16</v>
      </c>
      <c r="B19" s="8" t="s">
        <v>19</v>
      </c>
      <c r="C19" s="17">
        <f>104-10</f>
        <v>94</v>
      </c>
      <c r="D19" s="17">
        <v>0</v>
      </c>
      <c r="E19" s="17">
        <f t="shared" si="0"/>
        <v>94</v>
      </c>
    </row>
    <row r="20" spans="1:5" ht="12.75">
      <c r="A20" s="17">
        <v>17</v>
      </c>
      <c r="B20" s="45" t="s">
        <v>27</v>
      </c>
      <c r="C20" s="40">
        <f>182-6-3-5-7-6-6-6-15-15-15-3-10</f>
        <v>85</v>
      </c>
      <c r="D20" s="40">
        <v>0</v>
      </c>
      <c r="E20" s="17">
        <f>C20</f>
        <v>85</v>
      </c>
    </row>
    <row r="21" spans="1:5" ht="12.75">
      <c r="A21" s="17">
        <v>18</v>
      </c>
      <c r="B21" s="8" t="s">
        <v>20</v>
      </c>
      <c r="C21" s="17">
        <f>190+20.5</f>
        <v>210.5</v>
      </c>
      <c r="D21" s="17">
        <v>0</v>
      </c>
      <c r="E21" s="17">
        <f t="shared" si="0"/>
        <v>210.5</v>
      </c>
    </row>
    <row r="22" spans="1:5" ht="12.75">
      <c r="A22" s="17">
        <v>19</v>
      </c>
      <c r="B22" s="8" t="s">
        <v>21</v>
      </c>
      <c r="C22" s="17">
        <f>250*0.9</f>
        <v>225</v>
      </c>
      <c r="D22" s="17">
        <v>0</v>
      </c>
      <c r="E22" s="17">
        <f t="shared" si="0"/>
        <v>225</v>
      </c>
    </row>
    <row r="23" spans="1:5" ht="12.75">
      <c r="A23" s="17">
        <v>20</v>
      </c>
      <c r="B23" s="8" t="s">
        <v>22</v>
      </c>
      <c r="C23" s="17">
        <f>192.5-7-6.6</f>
        <v>178.9</v>
      </c>
      <c r="D23" s="21">
        <v>0</v>
      </c>
      <c r="E23" s="17">
        <f t="shared" si="0"/>
        <v>178.9</v>
      </c>
    </row>
    <row r="24" spans="1:5" ht="12.75">
      <c r="A24" s="17">
        <v>21</v>
      </c>
      <c r="B24" s="8" t="s">
        <v>26</v>
      </c>
      <c r="C24" s="17">
        <f>460.51+45</f>
        <v>505.51</v>
      </c>
      <c r="D24" s="17">
        <v>0</v>
      </c>
      <c r="E24" s="17">
        <f t="shared" si="0"/>
        <v>505.51</v>
      </c>
    </row>
    <row r="25" spans="1:5" ht="12.75">
      <c r="A25" s="17">
        <v>22</v>
      </c>
      <c r="B25" s="8" t="s">
        <v>24</v>
      </c>
      <c r="C25" s="17">
        <f>659-10-60-5-5-30-5-15-15-10-5-15-(2*15)</f>
        <v>454</v>
      </c>
      <c r="D25" s="21">
        <v>0</v>
      </c>
      <c r="E25" s="17">
        <f t="shared" si="0"/>
        <v>454</v>
      </c>
    </row>
    <row r="26" spans="1:5" ht="18.75" customHeight="1">
      <c r="A26" s="28"/>
      <c r="B26" s="37" t="s">
        <v>5</v>
      </c>
      <c r="C26" s="26">
        <f>SUM(C4:C25)</f>
        <v>4942.808</v>
      </c>
      <c r="D26" s="26">
        <f>SUM(D4:D25)</f>
        <v>335</v>
      </c>
      <c r="E26" s="26">
        <f>SUM(E4:E25)</f>
        <v>4607.808</v>
      </c>
    </row>
    <row r="27" spans="1:7" ht="12.75">
      <c r="A27" s="28"/>
      <c r="B27" s="28"/>
      <c r="C27" s="27"/>
      <c r="D27" s="28"/>
      <c r="E27" s="28"/>
      <c r="G27" s="9"/>
    </row>
    <row r="28" spans="1:7" ht="49.5" customHeight="1">
      <c r="A28" s="28"/>
      <c r="B28" s="28" t="s">
        <v>29</v>
      </c>
      <c r="C28" s="28"/>
      <c r="D28" s="6" t="s">
        <v>30</v>
      </c>
      <c r="E28" s="38"/>
      <c r="G28" s="9"/>
    </row>
    <row r="30" spans="3:8" ht="12.75">
      <c r="C30" s="9"/>
      <c r="E30" s="31"/>
      <c r="H30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89" r:id="rId1"/>
  <ignoredErrors>
    <ignoredError sqref="D26" formulaRange="1"/>
    <ignoredError sqref="E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"Харп-Энерго-Газ"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Кравцова Елена Ивановна</cp:lastModifiedBy>
  <cp:lastPrinted>2024-03-28T10:58:45Z</cp:lastPrinted>
  <dcterms:created xsi:type="dcterms:W3CDTF">2013-11-22T05:41:30Z</dcterms:created>
  <dcterms:modified xsi:type="dcterms:W3CDTF">2024-03-28T10:59:11Z</dcterms:modified>
  <cp:category/>
  <cp:version/>
  <cp:contentType/>
  <cp:contentStatus/>
</cp:coreProperties>
</file>